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КОллегии Администрации\коллегия 28.10.21\"/>
    </mc:Choice>
  </mc:AlternateContent>
  <bookViews>
    <workbookView xWindow="0" yWindow="0" windowWidth="19170" windowHeight="8160"/>
  </bookViews>
  <sheets>
    <sheet name="Лист1" sheetId="1" r:id="rId1"/>
    <sheet name="Лист2" sheetId="2" r:id="rId2"/>
    <sheet name="Лист3" sheetId="3" r:id="rId3"/>
    <sheet name="Лист4" sheetId="4" r:id="rId4"/>
  </sheets>
  <calcPr calcId="152511"/>
</workbook>
</file>

<file path=xl/calcChain.xml><?xml version="1.0" encoding="utf-8"?>
<calcChain xmlns="http://schemas.openxmlformats.org/spreadsheetml/2006/main">
  <c r="N79" i="1" l="1"/>
  <c r="N21" i="1"/>
  <c r="P59" i="1"/>
  <c r="Q59" i="1"/>
  <c r="R59" i="1"/>
  <c r="O59" i="1"/>
  <c r="P43" i="1"/>
  <c r="Q43" i="1"/>
  <c r="R43" i="1"/>
  <c r="O43" i="1"/>
  <c r="J43" i="1" l="1"/>
  <c r="N53" i="1"/>
  <c r="I53" i="1"/>
  <c r="L46" i="1"/>
  <c r="G11" i="1" l="1"/>
  <c r="I80" i="1"/>
  <c r="J59" i="1"/>
  <c r="N75" i="1"/>
  <c r="I75" i="1"/>
  <c r="L70" i="1"/>
  <c r="L69" i="1"/>
  <c r="L65" i="1"/>
  <c r="L60" i="1"/>
  <c r="L59" i="1" s="1"/>
  <c r="K16" i="1"/>
  <c r="L16" i="1"/>
  <c r="M16" i="1"/>
  <c r="J16" i="1"/>
  <c r="N27" i="1"/>
  <c r="I27" i="1"/>
  <c r="L43" i="1" l="1"/>
  <c r="K43" i="1"/>
  <c r="M43" i="1"/>
  <c r="N52" i="1"/>
  <c r="I52" i="1"/>
  <c r="N11" i="1" l="1"/>
  <c r="N12" i="1"/>
  <c r="N13" i="1"/>
  <c r="N10" i="1"/>
  <c r="N14" i="1" l="1"/>
  <c r="N80" i="1" l="1"/>
  <c r="N15" i="1" l="1"/>
  <c r="N19" i="1"/>
  <c r="N22" i="1"/>
  <c r="N26" i="1"/>
  <c r="N45" i="1"/>
  <c r="N46" i="1"/>
  <c r="N47" i="1"/>
  <c r="N48" i="1"/>
  <c r="N49" i="1"/>
  <c r="N50" i="1"/>
  <c r="N51" i="1"/>
  <c r="N54" i="1"/>
  <c r="N60" i="1"/>
  <c r="N62" i="1"/>
  <c r="N63" i="1"/>
  <c r="N72" i="1"/>
  <c r="N73" i="1"/>
  <c r="N74" i="1"/>
  <c r="N76" i="1"/>
  <c r="N71" i="1"/>
  <c r="N70" i="1"/>
  <c r="N69" i="1"/>
  <c r="N66" i="1"/>
  <c r="N67" i="1"/>
  <c r="N68" i="1"/>
  <c r="N65" i="1"/>
  <c r="N64" i="1"/>
  <c r="P57" i="1"/>
  <c r="Q57" i="1"/>
  <c r="R57" i="1"/>
  <c r="O57" i="1"/>
  <c r="P55" i="1"/>
  <c r="Q55" i="1"/>
  <c r="R55" i="1"/>
  <c r="O55" i="1"/>
  <c r="P41" i="1"/>
  <c r="Q41" i="1"/>
  <c r="R41" i="1"/>
  <c r="O41" i="1"/>
  <c r="P39" i="1"/>
  <c r="Q39" i="1"/>
  <c r="R39" i="1"/>
  <c r="O39" i="1"/>
  <c r="P31" i="1"/>
  <c r="Q31" i="1"/>
  <c r="R31" i="1"/>
  <c r="O31" i="1"/>
  <c r="P28" i="1"/>
  <c r="P16" i="1" s="1"/>
  <c r="Q28" i="1"/>
  <c r="Q16" i="1" s="1"/>
  <c r="R28" i="1"/>
  <c r="R16" i="1" s="1"/>
  <c r="O28" i="1"/>
  <c r="O16" i="1" s="1"/>
  <c r="P9" i="1"/>
  <c r="Q9" i="1"/>
  <c r="R9" i="1"/>
  <c r="O9" i="1"/>
  <c r="O77" i="1" s="1"/>
  <c r="R77" i="1" l="1"/>
  <c r="R78" i="1" s="1"/>
  <c r="R79" i="1" s="1"/>
  <c r="O78" i="1"/>
  <c r="N31" i="1"/>
  <c r="N39" i="1"/>
  <c r="N41" i="1"/>
  <c r="N57" i="1"/>
  <c r="P77" i="1"/>
  <c r="P78" i="1" s="1"/>
  <c r="Q77" i="1"/>
  <c r="Q78" i="1" s="1"/>
  <c r="Q79" i="1" s="1"/>
  <c r="N43" i="1"/>
  <c r="N16" i="1"/>
  <c r="N59" i="1"/>
  <c r="N55" i="1"/>
  <c r="N28" i="1"/>
  <c r="N9" i="1"/>
  <c r="N78" i="1" l="1"/>
  <c r="M78" i="1" s="1"/>
  <c r="O79" i="1"/>
  <c r="N77" i="1"/>
  <c r="I72" i="1"/>
  <c r="I70" i="1"/>
  <c r="I69" i="1"/>
  <c r="I63" i="1"/>
  <c r="I54" i="1"/>
  <c r="I51" i="1"/>
  <c r="I50" i="1"/>
  <c r="I46" i="1"/>
  <c r="M59" i="1"/>
  <c r="K57" i="1"/>
  <c r="L57" i="1"/>
  <c r="M57" i="1"/>
  <c r="J57" i="1"/>
  <c r="K55" i="1"/>
  <c r="L55" i="1"/>
  <c r="M55" i="1"/>
  <c r="J55" i="1"/>
  <c r="K41" i="1"/>
  <c r="L41" i="1"/>
  <c r="M41" i="1"/>
  <c r="J41" i="1"/>
  <c r="M39" i="1"/>
  <c r="K39" i="1"/>
  <c r="L39" i="1"/>
  <c r="J39" i="1"/>
  <c r="K31" i="1"/>
  <c r="L31" i="1"/>
  <c r="M31" i="1"/>
  <c r="J31" i="1"/>
  <c r="K28" i="1"/>
  <c r="L28" i="1"/>
  <c r="M28" i="1"/>
  <c r="J28" i="1"/>
  <c r="K9" i="1"/>
  <c r="L9" i="1"/>
  <c r="M9" i="1"/>
  <c r="J9" i="1"/>
  <c r="I11" i="1"/>
  <c r="I12" i="1"/>
  <c r="I13" i="1"/>
  <c r="I14" i="1"/>
  <c r="I15" i="1"/>
  <c r="I17" i="1"/>
  <c r="I18" i="1"/>
  <c r="I19" i="1"/>
  <c r="I20" i="1"/>
  <c r="I21" i="1"/>
  <c r="I22" i="1"/>
  <c r="I23" i="1"/>
  <c r="I24" i="1"/>
  <c r="I25" i="1"/>
  <c r="I29" i="1"/>
  <c r="I30" i="1"/>
  <c r="I32" i="1"/>
  <c r="I33" i="1"/>
  <c r="I34" i="1"/>
  <c r="I35" i="1"/>
  <c r="I36" i="1"/>
  <c r="I37" i="1"/>
  <c r="I38" i="1"/>
  <c r="I40" i="1"/>
  <c r="I42" i="1"/>
  <c r="I44" i="1"/>
  <c r="I45" i="1"/>
  <c r="I47" i="1"/>
  <c r="I48" i="1"/>
  <c r="I49" i="1"/>
  <c r="I56" i="1"/>
  <c r="I58" i="1"/>
  <c r="I60" i="1"/>
  <c r="I61" i="1"/>
  <c r="I62" i="1"/>
  <c r="I64" i="1"/>
  <c r="I65" i="1"/>
  <c r="I66" i="1"/>
  <c r="I67" i="1"/>
  <c r="I68" i="1"/>
  <c r="I71" i="1"/>
  <c r="I73" i="1"/>
  <c r="I74" i="1"/>
  <c r="I76" i="1"/>
  <c r="I10" i="1"/>
  <c r="M77" i="1" l="1"/>
  <c r="M79" i="1" s="1"/>
  <c r="I55" i="1"/>
  <c r="K59" i="1"/>
  <c r="L77" i="1"/>
  <c r="I57" i="1"/>
  <c r="J77" i="1"/>
  <c r="I41" i="1"/>
  <c r="I39" i="1"/>
  <c r="I28" i="1"/>
  <c r="I26" i="1"/>
  <c r="I31" i="1"/>
  <c r="I16" i="1"/>
  <c r="I9" i="1"/>
  <c r="K77" i="1" l="1"/>
  <c r="K78" i="1" s="1"/>
  <c r="I59" i="1"/>
  <c r="L78" i="1"/>
  <c r="L79" i="1"/>
  <c r="J78" i="1"/>
  <c r="J79" i="1"/>
  <c r="I43" i="1"/>
  <c r="I77" i="1" l="1"/>
  <c r="K79" i="1"/>
  <c r="I79" i="1" s="1"/>
  <c r="I78" i="1"/>
</calcChain>
</file>

<file path=xl/sharedStrings.xml><?xml version="1.0" encoding="utf-8"?>
<sst xmlns="http://schemas.openxmlformats.org/spreadsheetml/2006/main" count="338" uniqueCount="246">
  <si>
    <t>№п/п</t>
  </si>
  <si>
    <t>Наименование основного мероприятия, мероприятия муниципальной программы</t>
  </si>
  <si>
    <t>Контрольное событие программы</t>
  </si>
  <si>
    <t>Результаты реализации (краткое описание)</t>
  </si>
  <si>
    <t xml:space="preserve">Запланированные </t>
  </si>
  <si>
    <t>Достигнутые</t>
  </si>
  <si>
    <t>Фактический срок реализации</t>
  </si>
  <si>
    <t>начала</t>
  </si>
  <si>
    <t>окончания</t>
  </si>
  <si>
    <t>Исполнено (кассовые расходы)</t>
  </si>
  <si>
    <t>Всего</t>
  </si>
  <si>
    <t>Федеральный бюджет</t>
  </si>
  <si>
    <t>Областной бюджет</t>
  </si>
  <si>
    <t>Бюджет города</t>
  </si>
  <si>
    <t>Внебюджетные источники</t>
  </si>
  <si>
    <t>1.</t>
  </si>
  <si>
    <t>Подпрограмма «Выполнение функций в соответствии с муниципальным заданием медицинской помощи муниципальными учреждениями, участвующими в реализации программы обязательного медицинского страхования и в рамках средств местного бюджета»</t>
  </si>
  <si>
    <t>1.1</t>
  </si>
  <si>
    <t>Основное мероприятие 1.1. «Оказание скорой медицинской помощи»</t>
  </si>
  <si>
    <t>Основное мероприятие 1.2. «Оказание амбулаторно-поликлинической помощи»</t>
  </si>
  <si>
    <t>1.2.</t>
  </si>
  <si>
    <t>1.3.</t>
  </si>
  <si>
    <t>Основное мероприятие 1.3. «Оказание стационарной медицинской помощи»</t>
  </si>
  <si>
    <t>1.4.</t>
  </si>
  <si>
    <t>Основное мероприятие 1.4. «Оказание стационарзамещающей помощи»</t>
  </si>
  <si>
    <t>1.5.</t>
  </si>
  <si>
    <t>Основное мероприятие 1.5. «Оказание стоматологической помощи»</t>
  </si>
  <si>
    <t>1.6.</t>
  </si>
  <si>
    <t>Основное мероприятие 1.6. «Услуги амбулаторно-поликлинические (кабинет врача инфекциониста по работе с больными ВИЧ-инфекцией)»</t>
  </si>
  <si>
    <t>2.</t>
  </si>
  <si>
    <t>Подпрограмма 2. «Профилактика заболеваний и формирование здорового образа жизни»</t>
  </si>
  <si>
    <t xml:space="preserve">Основное мероприятие 2.1.  «Формирование здорового образа жизни» </t>
  </si>
  <si>
    <t>2.1.</t>
  </si>
  <si>
    <t>2.2.</t>
  </si>
  <si>
    <t>Основное мероприятие 2.2. «Профилактика инфекционных заболеваний, включая иммунопрофилактику»</t>
  </si>
  <si>
    <t>2.3.</t>
  </si>
  <si>
    <t>Основное мероприятие 2.3.  «Мероприятия по борьбе с туберкулезом»</t>
  </si>
  <si>
    <t>2.4.</t>
  </si>
  <si>
    <t>Основное мероприятие 2.4. «Мероприятия по предупреждению распространения заболевания, вызванного вирусом иммунодефицита человека (ВИЧ-инфекция), вирусных гепатитов В и С, диагностике и лечению ВИЧ-инфекции и ассоциированных заболеваний с синдромом приобретенного иммунодефицита человека»</t>
  </si>
  <si>
    <t>2.5.</t>
  </si>
  <si>
    <t>Основное мероприятие 2.5.  «Мероприятия по совершенствованию медицинской помощи больным с сосудистыми заболеваниями»</t>
  </si>
  <si>
    <t>2.6.</t>
  </si>
  <si>
    <t>Основное мероприятие 2.6. «Приобретение для больных сахарным диабетом расходных материалов для инсулиновых помп, установленных по квотам бесплатно, средств самоконтроля»</t>
  </si>
  <si>
    <t>Основное мероприятие 2.7.  «Мероприятия по борьбе с онкологическими заболеваниями»</t>
  </si>
  <si>
    <t>2.7.</t>
  </si>
  <si>
    <t xml:space="preserve">Основное мероприятие 2.8.  «Мероприятия по обеспечению санитарной охраны территории и предупреждению природно-очаговых и особо опасных инфекций среди населения»
</t>
  </si>
  <si>
    <t xml:space="preserve">Основное мероприятие 2.9  «Профилактика внутрибольничных инфекций»
</t>
  </si>
  <si>
    <t>2.9.</t>
  </si>
  <si>
    <t>2.8.</t>
  </si>
  <si>
    <t xml:space="preserve">Основное мероприятие 2.10 «Профилактика, предупреждение, ликвидация последствий распространения коронавирусной инфекции (COVID-19)»
</t>
  </si>
  <si>
    <t>2.10.</t>
  </si>
  <si>
    <t>3.</t>
  </si>
  <si>
    <t>Подпрограмма 3. «Совершенствование механизмов обеспечения населения лекарственными препаратами и дорогостоящими видами медицинской помощи»</t>
  </si>
  <si>
    <t>3.1.</t>
  </si>
  <si>
    <t>Основное мероприятие 3.1. «Обеспечение отдельных категорий граждан лекарственными средствами, изделиями медицинского назначения, а также специализированными продуктами лечебного питания для детей-инвалидов»</t>
  </si>
  <si>
    <t>Основное мероприятие 3.2. «Льготное обеспечение жителей города лекарственными средствами, изделиями медицинского назначения, а также специализированными продуктами лечебного питания»</t>
  </si>
  <si>
    <t>3.2.</t>
  </si>
  <si>
    <t>4.</t>
  </si>
  <si>
    <t>Подпрограмма 4. «Охрана здоровья матери и ребенка»</t>
  </si>
  <si>
    <t>Основное мероприятие 4.1. «Создание системы раннего выявления и коррекции нарушений развития ребенка»</t>
  </si>
  <si>
    <t>4.1.</t>
  </si>
  <si>
    <t>4.2.</t>
  </si>
  <si>
    <t>Основное мероприятие 4.2. «Обучение основам реаниматологии и интенсивной терапии в педиатрии»</t>
  </si>
  <si>
    <t>4.3.</t>
  </si>
  <si>
    <t xml:space="preserve">Основное мероприятие 4.3.
  «Совершенствование методов борьбы с вертикальной передачей ВИЧ от матери к плоду»
</t>
  </si>
  <si>
    <t>Основное мероприятие 4.4. «Профилактика абортов, отказов от новорожденных путем активизации работы кабинета кризисной беременности»</t>
  </si>
  <si>
    <t>4.4.</t>
  </si>
  <si>
    <t xml:space="preserve">Основное мероприятие 4.5. «Организация просветительской работы с образовательными организациями по вопросам пропаганды вакциноуправляемых инфекций»
</t>
  </si>
  <si>
    <t>4.5.</t>
  </si>
  <si>
    <t>4.6.</t>
  </si>
  <si>
    <t>Основное мероприятие 4.6. «Проведение медицинских осмотров несовершеннолетних»</t>
  </si>
  <si>
    <t>4.7.</t>
  </si>
  <si>
    <t>Основное мероприятие 4.7. «Ведение реестров «детей раннего возраста, нуждающихся в оказании ранней помощи» и «федерального регистра лиц, страдающих жизнеугрожающими и хроническими прогрессирующими редкими (орфанными) заболеваниями»</t>
  </si>
  <si>
    <t>Подпрограмма 5. «Развитие медицинской реабилитации»</t>
  </si>
  <si>
    <t>5.</t>
  </si>
  <si>
    <t>Основное мероприятие 5.1. «Внедрение эффективных оздоровительных и реабилитационных технологий»</t>
  </si>
  <si>
    <t>5.1.</t>
  </si>
  <si>
    <t>Подпрограмма 6. «Оказание паллиативной помощи»</t>
  </si>
  <si>
    <t>6.</t>
  </si>
  <si>
    <t>Основное мероприятие 6.1. «Оказание паллиативной помощи населению»</t>
  </si>
  <si>
    <t>6.1.</t>
  </si>
  <si>
    <t>Подпрограмма 7. «Кадровое обеспечение системы муниципального здравоохранения»</t>
  </si>
  <si>
    <t>7.</t>
  </si>
  <si>
    <t>Основное мероприятие 7.1. "Повышение квалификации    и переподготовка медицинских работников"</t>
  </si>
  <si>
    <t>7.1.</t>
  </si>
  <si>
    <t>7.2.</t>
  </si>
  <si>
    <t>Основное мероприятие 7.2. «Повышение престижа медицинских специальностей»</t>
  </si>
  <si>
    <t>7.3.</t>
  </si>
  <si>
    <t xml:space="preserve">Основное мероприятие
7.3. «Осуществление стимулирующих доплат молодым специалистам»
</t>
  </si>
  <si>
    <t>7.4.</t>
  </si>
  <si>
    <t>Основное мероприятие 7.4. «Осуществление стимулирующих доплат сотрудникам МБУЗ «ЦГБ»</t>
  </si>
  <si>
    <t>7.5.</t>
  </si>
  <si>
    <t>Основное мероприятие 7.5. «Выплата стипендий студентам и ординаторам ФГБОУ ВО РостГМУ Минздрава России»</t>
  </si>
  <si>
    <t>Основное мероприятие 7.6. «Оплата труда водителей, осуществляющих транспортировку пациентов, страдающих хронической почечной недостаточностью, от места их фактического проживания до места получения медицинской помощи методом заместительной почечной терапии и обратно»</t>
  </si>
  <si>
    <t>7.6.</t>
  </si>
  <si>
    <t xml:space="preserve">Основное мероприятие 7.7. «Осуществление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инфекцией»
</t>
  </si>
  <si>
    <t>7.7.</t>
  </si>
  <si>
    <t xml:space="preserve">Основное мероприятие 7.8. «Осуществление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 COVID-19»
</t>
  </si>
  <si>
    <t>7.8.</t>
  </si>
  <si>
    <t xml:space="preserve">Основное мероприятие 7.9. «Оплата отпусков и выплата компенсации за неиспользованные отпуска медицинским и иным работникам,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компенсация ранее произведенных субъектами Российской Федерации расходов на указанные цели»
</t>
  </si>
  <si>
    <t>7.9.</t>
  </si>
  <si>
    <t>Подпрограмма 8. «Внутренний контроль качества и безопасности медицинской деятельности в муниципальных учреждениях»</t>
  </si>
  <si>
    <t>8.</t>
  </si>
  <si>
    <t>Основное мероприятие 8.1.  «Контроль качества медицинской помощи»</t>
  </si>
  <si>
    <t>8.1.</t>
  </si>
  <si>
    <t>9.</t>
  </si>
  <si>
    <t>Подпрограмма 9. «Информатизация здравоохранения»</t>
  </si>
  <si>
    <t>Основное мероприятие 9.1 «Информатизация здравоохранения»</t>
  </si>
  <si>
    <t>9.1.</t>
  </si>
  <si>
    <t>Подпрограмма 10. «Управление развитием муниципального здравоохранения»</t>
  </si>
  <si>
    <t>10.</t>
  </si>
  <si>
    <t xml:space="preserve">Основное мероприятие 10.1. «Содержание муниципальных учреждений, в т.ч. коммунальные услуги, аренда помещений и т.п.»
</t>
  </si>
  <si>
    <t>10.1.</t>
  </si>
  <si>
    <t>Основное мероприятие 10.2 «Финансирование расходных обязательств, возникающих при выполнении полномочий органов местного самоуправления по вопросам местного значения»</t>
  </si>
  <si>
    <t>10.2.</t>
  </si>
  <si>
    <t xml:space="preserve">Основное мероприятие 10.3. «Приобретение оборудования»
</t>
  </si>
  <si>
    <t>10.3.</t>
  </si>
  <si>
    <t xml:space="preserve">Основное мероприятие 10.4. «Обеспечение жителей города гемодиализной помощью»
</t>
  </si>
  <si>
    <t>10.4.</t>
  </si>
  <si>
    <t>Основное мероприятие 10.5 «Капитальный ремонт объектов МБУЗ «ЦГБ»</t>
  </si>
  <si>
    <t>10.5.</t>
  </si>
  <si>
    <t>Основное мероприятие 10.7 «Приобретение автомобилей»</t>
  </si>
  <si>
    <t>Основное мероприятие 10.8 «Строительство терапевтического корпуса»</t>
  </si>
  <si>
    <t>Основное мероприятие 10.9 «Создание в поликлинических отделениях организационно-планировочных решений внутренних пространств, обеспечение комфортности пребывания пациентов»</t>
  </si>
  <si>
    <t xml:space="preserve">Основное мероприятие 10.11 «Обеспечение пожарной безопасности»
</t>
  </si>
  <si>
    <t>Основное мероприятие 10.12 «Развитие материально-технической базы детских поликлиник и детских поликлинических отделений»</t>
  </si>
  <si>
    <t xml:space="preserve">Основное мероприятие 10.13 «Приобретение оборудования, медицинских изделий, расходных материалов и мебели за счет средств резервного фонда Правительства Ростовской области»
</t>
  </si>
  <si>
    <t>Основное мероприятие 10.14 «Услуги по защите конфиденциальной информации»</t>
  </si>
  <si>
    <t>Основное мероприятие 10.15 «Проведение строительного контроля»</t>
  </si>
  <si>
    <t xml:space="preserve">Основное мероприятие 10.16 «Приобретение медицинского и иного оборудования и инвентаря»
</t>
  </si>
  <si>
    <t>Итого по муниципальной программе</t>
  </si>
  <si>
    <t>Х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</si>
  <si>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</si>
  <si>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</si>
  <si>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</si>
  <si>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</si>
  <si>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</si>
  <si>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</si>
  <si>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</si>
  <si>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</si>
  <si>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</si>
  <si>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</si>
  <si>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</si>
  <si>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11.1</t>
  </si>
  <si>
    <t>11.2</t>
  </si>
  <si>
    <t>11.3</t>
  </si>
  <si>
    <t>Участник 1 - МБУЗ "ЦГБ" г.Батайска РО</t>
  </si>
  <si>
    <t>11.4</t>
  </si>
  <si>
    <t>Участник 2 - МБУЗ "Стоматологическая поликлинка" г.Батайска РО</t>
  </si>
  <si>
    <t xml:space="preserve">Основное мероприятие 10.10 «Обеспечение антитеррористической защищенности, гражданской обороны, предупреждения и ликвидации чрезвычайных ситуаций» 
</t>
  </si>
  <si>
    <t>Приложение</t>
  </si>
  <si>
    <t>тыс.руб.</t>
  </si>
  <si>
    <t>Обьемы неосвоенных средств и причины неосвоения.Анализ последствий нереализации (реализации и не в полном обьеме основных мероприятий и мероприятий)</t>
  </si>
  <si>
    <t xml:space="preserve">Выполнение плана профилактических прививок в соответствии с национальным календарем и по эпид. показаниям. </t>
  </si>
  <si>
    <t>согласно национального календаря</t>
  </si>
  <si>
    <t>Отмечено повышение доступности оказания медицинской помощи, в том числе специализированной медицинской помощи населению</t>
  </si>
  <si>
    <t>583,30 на 100 000 населения(целевое значение показателя смертности)</t>
  </si>
  <si>
    <t>174,90 на 100 000 населения (целевое значение)</t>
  </si>
  <si>
    <t>Заболеваемость природно-очаговыми инфекциями, управляемыми средствами иммунопрофилактики не зарегистрирована</t>
  </si>
  <si>
    <t>За отчетный период случаи внутрибольничного инфицирования не зарегистрированы</t>
  </si>
  <si>
    <t>Обеспечивается потребность жителей льготными лекарственными препаратами, изделиями медицинского назначения и специализированными продуктами лечебного питания для улучшения качества жизни и увеличения ее продолжительности больных по семи высокозатратным нозоологиям</t>
  </si>
  <si>
    <t>Обеспечивается потребность жителей льготными лекарственными препаратами, изделиями медицинского назначения</t>
  </si>
  <si>
    <t>5,4 на 1000 родившихся (целевой показатель)</t>
  </si>
  <si>
    <t>Используются стандарты оказания медицинской помощи новорожденным детям.</t>
  </si>
  <si>
    <t>Не регистрировалась смертность детей от ВИЧ –инфекции. Охват химиопрофилактикой ВИЧ –инфицированных беременных женщин и новорожденных составил 100%</t>
  </si>
  <si>
    <t>Проведение просветительской работы с образовательными организациями</t>
  </si>
  <si>
    <t>Ведение реестра и федерального регистра в полном объеме</t>
  </si>
  <si>
    <t>Повышается доступность специализированной медицинской помощи, внедряются новые методы оказания медицинской помощи детям</t>
  </si>
  <si>
    <t>Улучшается качество жизни пациентов, снижается инвалидизация</t>
  </si>
  <si>
    <t>Снижается количество жителей города, нуждающихся в дорогостоящем лечении и социальных выплатах</t>
  </si>
  <si>
    <t>Повышается качество жизни неизлечимых пациентов и их родственников, решение вопросов медицинской биоэтики</t>
  </si>
  <si>
    <t>Повышение эффективности оказания высококвалифицированной медицинской помощи неизлечимым пациентам.</t>
  </si>
  <si>
    <t>Повышается заинтересованность специалистов. Получают доплаты 67 специалистов ДШО, в том числе 49 мед. сестер</t>
  </si>
  <si>
    <t>Осуществляются меры социальной поддержки данной категории работников, что обуславливает предотвращение оттока медицинских кадров</t>
  </si>
  <si>
    <t xml:space="preserve">Осуществляются меры социальной поддержки отдельных категорий  работников. </t>
  </si>
  <si>
    <t>Улучшается качество оказания медицинской помощи.</t>
  </si>
  <si>
    <t>Улучшение материально-технического состояния учреждений. Повышается качество оказания медицинской помощи населению</t>
  </si>
  <si>
    <t>Оснащены новыми автоматизированными рабочими местами и печатной техникой-поликлиническоеотделение №2, женская консультация, поликлиническое отделение №1. В женской консультациивнедрена лабораторная информационная система для направления и получения результатов анализов из ГБУ РО ОКДЦ. Во всех поликлиниках города есть возможность получить элетронный листок нетрудоспособности</t>
  </si>
  <si>
    <t>Проводятся расходы на содержание учреждения исполнителя программы. Оплата производится в сроки, установленные действующим налоговым законодательством</t>
  </si>
  <si>
    <t>Исполнение полномочий муниципального учреждения. Соблюдение МБУЗ «ЦГБ» действующего налогового законодательства</t>
  </si>
  <si>
    <t xml:space="preserve">
Основное мероприятие 10.6 «Выполнение проектных работ и изготовление проектно-сметных документаций»
</t>
  </si>
  <si>
    <t>Предотвращение распространения коронавирусной инфекции. Предоставление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</t>
  </si>
  <si>
    <t>Предоставление выплат стимулирующего характера за особые условия труда и дополнительную нагрузку медицинским работникам</t>
  </si>
  <si>
    <t xml:space="preserve">Предоставление 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 COVID-19»
 </t>
  </si>
  <si>
    <t>Компенсация расходов на оплату отпусков и выплату компенсации за неиспользованные отпуска медицинским и иным работникам, которым в 2020 году предоставлялись выплаты стимулирующего характера  за выполнение особо важных работ, особые условия труда и дополнительную нагрузку</t>
  </si>
  <si>
    <t>Главный врач МБУЗ "ЦГБ" г.Батайска РО</t>
  </si>
  <si>
    <t>Исполнители:</t>
  </si>
  <si>
    <t>Кирпаленко Ю.А. 8-863-54-5-85-64</t>
  </si>
  <si>
    <t>Кошелева Т.Н. 8-863-54-2-20-98</t>
  </si>
  <si>
    <t>Приходько Н.С. 8 -863-54-5-00-79</t>
  </si>
  <si>
    <t xml:space="preserve">Улучшение материально-технической базы  учреждения . 
                                                                               </t>
  </si>
  <si>
    <t>Повышается качество оказания медицинской помощи населению.Осуществляется транспортировка 36 пациентов, страдающих хронической почечной недостаточностью, от места их фактического проживания до места получения медицинской помощи методом заместительной почечной терапии и обратно.</t>
  </si>
  <si>
    <t>Получены: автоматические  гематологические анализаторы МЕК 7300К для детских поликлинических отделений в количестве 2 шт.,  Автоматический анализатор осадка мочи  UriSed 2,Система ультразвуковая диагностическая медицинская  « Рускан 60». Все оборудование введено в эксплуатацию и используется.</t>
  </si>
  <si>
    <t>Приобретена мебель, телевизор, сплит системы в детские поликлинические отделения №1, 2,4, а так же оборудование и нструментарий для гинекологического отделения</t>
  </si>
  <si>
    <t>Закуплено 15 ЭЦП для врачей в рамках кап.ремонта в детских поликлинических отделениях № 1,2, 4</t>
  </si>
  <si>
    <t>Повышение доступности оказания медицинской помощи, в том числе специализированной медицинской помощи населению</t>
  </si>
  <si>
    <t>7.10.</t>
  </si>
  <si>
    <t xml:space="preserve">Основное мероприятие 7.10. «Осуществление дополнительных выплат медицинским и иным работникам, оказывающим медицинскую помощь (участвующим в оказании медицинской помощи, обеспечивающим оказание медицинской помощи) по диагностике и лечению новой коронавирусной инфекции, контактирующим с пациентами с установленным диагнозом новой коронавирусной инфекции»
</t>
  </si>
  <si>
    <t>Осуществляются меры социальной поддержки данной категории работников (Предоставление выплат стимулирующего характера за особые условия труда и дополнительную нагрузку медицинским работникам в рамках постановления Правительства РФ от 02.04.2020 № 415)</t>
  </si>
  <si>
    <t xml:space="preserve">Предоставление 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 COVID-19» (в рамках реализации постановления Правительства РФ от 12.04.2020 № 484)
 </t>
  </si>
  <si>
    <t>Компенсация расходов на оплату отпусков и выплату компенсации за неиспользованные отпуска медицинским и иным работникам, которым в 2020 году предоставлялись выплаты стимулирующего характера  за выполнение особо важных работ, особые условия труда и дополнительную нагрузку (в рамках реализации постановления Правительства Ростовской области от 22.07.2020 №670)</t>
  </si>
  <si>
    <t>Компенсация расходов на оплату отпусков и выплату компенсации за неиспользованные отпуска медицинским и иным работникам, которым в 2020 году предоставлялись выплаты стимулирующего характера  за выполнение особо важных работ, особые условия труда и дополнительную нагрузку (в рамках реализации распоряжения  правительства Ростовской области от 01.12.2020 №218)</t>
  </si>
  <si>
    <t xml:space="preserve">Предотвращение распространения коронавирусной инфекции. Предоставление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 (областной бюджет)  (распоряжение Правительства Ростовской области от 10.04.2020 №227,  от 03.08.2020 №607, от 28.09.2020 №19) .   </t>
  </si>
  <si>
    <r>
      <t xml:space="preserve">Повышение качества оказания медицинской помощи, уменьшение количества осложнений заболеваний, увеличение продолжительности жизни, снижение смертности. </t>
    </r>
    <r>
      <rPr>
        <sz val="16.5"/>
        <color rgb="FF000000"/>
        <rFont val="Times New Roman"/>
        <family val="1"/>
        <charset val="204"/>
      </rPr>
      <t>Соблюдение конституционныхправ граждан Российской Федерации на оказание бесплатной   медицинской помощи в Ростовской области</t>
    </r>
  </si>
  <si>
    <r>
      <t xml:space="preserve">ответственный исполнитель муниципальной программы  </t>
    </r>
    <r>
      <rPr>
        <b/>
        <sz val="16.5"/>
        <color theme="1"/>
        <rFont val="Times New Roman"/>
        <family val="1"/>
        <charset val="204"/>
      </rPr>
      <t>МБУЗ "ЦГБ" г.Батайска РО</t>
    </r>
  </si>
  <si>
    <t>Активная работа школ здоровья. Частота осложнений сахарного диабета-35,3%</t>
  </si>
  <si>
    <t xml:space="preserve">Осуществляются меры социальной поддержки данной категории работников, что обуславливает предотвращение оттока медицинских кадров, 55 студентов </t>
  </si>
  <si>
    <t xml:space="preserve">Закончен капитальный ремонт детских поликлинических отделений №1.№2,№4. </t>
  </si>
  <si>
    <t>09.07.2020 вручение Губернатором РО ключей от реанимобиля и скоропомощной газели с полным комплексом медицинского оборудования.20.07.2020 Глава Администрации г.Батайска вручил 4 сертифика на автомобили для обслуживания вызовов детских поликлинических отделений</t>
  </si>
  <si>
    <t>Осуществляются меры социальной поддержки данной категории работников, что обуславливает предотвращение оттока медицинских кадров. Получают доплаты 43 молодых специалистов (27 чел. с высшим образованием, 16 чел. со средним). С высшим образованием-2000 руб., со средним -1400 руб.</t>
  </si>
  <si>
    <t>Имеется проектная документация с гос.экспертизой на проведение кап.ремонта кровли поликлинического отделения №2(взролого), проектная документация в рамках подготовки рентген помещения (разработка технологического проекта, разработка проекта 2-я категория энергоснабжения, проект вентиляции)</t>
  </si>
  <si>
    <t>к письму №__________ от __________</t>
  </si>
  <si>
    <t>Предусмотрено муниципальной программой на 2021 год реализации</t>
  </si>
  <si>
    <t>2.11.</t>
  </si>
  <si>
    <t xml:space="preserve">Основное мероприятие 2.11 «Профилактика, предупреждение, ликвидация последствий распространения коронавирусной инфекции (COVID-19)»
</t>
  </si>
  <si>
    <t>Развитие первичной медико-санмтарной помощи (Реализация региональных программ модернизации первичног звенамздравоохранения ("Оснащение и переоснащение медицинских организаций оборудованием")</t>
  </si>
  <si>
    <t>10.17</t>
  </si>
  <si>
    <t xml:space="preserve">Основное мероприятие 10.16 «Приобретение модульного здания"
</t>
  </si>
  <si>
    <t>Зайцев П.П.</t>
  </si>
  <si>
    <r>
      <t xml:space="preserve">СВЕДЕНИЯ
о выполнении основных мероприятий, мероприятий муниципальной программы и
об исполнении плана реализации муниципальной программы за отчетный период  9  месяцев  </t>
    </r>
    <r>
      <rPr>
        <u/>
        <sz val="22"/>
        <color theme="1"/>
        <rFont val="Times New Roman"/>
        <family val="1"/>
        <charset val="204"/>
      </rPr>
      <t>2021 г.</t>
    </r>
    <r>
      <rPr>
        <sz val="22"/>
        <color theme="1"/>
        <rFont val="Times New Roman"/>
        <family val="1"/>
        <charset val="204"/>
      </rPr>
      <t xml:space="preserve">
</t>
    </r>
  </si>
  <si>
    <t>7.11.</t>
  </si>
  <si>
    <t xml:space="preserve">Основное мероприятие 7.11. «Осуществление выплат стимулирующего характера  за дополнительную нагрузку медицинским работникам, учавствующим в проведении вакцинации взрослого населения против новой коронавирусной инфекции, и расходов, связанных с оплатой отпусков и выплатой компенсации за неиспользованные отпуска медицинским работникам, которым предоставлялись указанные стимулирующие выплаты"
</t>
  </si>
  <si>
    <t>Предоставление выплат стимулирующего характера за дополнительную нагрузку медицинским работникам</t>
  </si>
  <si>
    <t>Главный бухгалтер</t>
  </si>
  <si>
    <t>Лаврентьева М.В.</t>
  </si>
  <si>
    <t>10367,6*</t>
  </si>
  <si>
    <t>* - Сумма кассовых расходов на 01.10.2021 г. не включает остаток средств на расчетном счете в размере 100 684,66 рублей  (мероприятие 1.6. "Услуги амбулаторно-поликлинические (кабинет врача инфекциониста по работе с больными ВИЧ-инфекцией)</t>
  </si>
  <si>
    <t xml:space="preserve">Снижение младенческой смертности от врожденных пороков, наследственных болезней, а также снижение уровня детской инвалидности. Показатель младенческой смертности составляет 4,34 на 1000 родившихся, (по данным Загс).  Проведена пренатальная диагностика 1022 беременным, вставшим на дисп. учет до 12 нед. </t>
  </si>
  <si>
    <t xml:space="preserve">Показатель смертности составляет 169,88 на 100 000 населения </t>
  </si>
  <si>
    <t>время доезда до больного до 20 мин - 94,20%</t>
  </si>
  <si>
    <t>время доезда до больного до 20 мин - 98,2%</t>
  </si>
  <si>
    <t>900 случаев</t>
  </si>
  <si>
    <t xml:space="preserve">смертность от сердечно-сосудистых заболеваний – 605,05  на 100 000 населения, </t>
  </si>
  <si>
    <t>38375 чел. план</t>
  </si>
  <si>
    <t>Обследовано на ВИЧ, гепатиты В и С - 9502 чел</t>
  </si>
  <si>
    <t>16126 случаев</t>
  </si>
  <si>
    <t>891случай</t>
  </si>
  <si>
    <t>Улучшение организации и повышение качества оказания медицинской помощи; Сохранение и укрепление здоровья жителей. Своевременное выявление факторов риска неинфекционных заболеваний и их коррекция. Количество человек, прошедших обследование в центре здоровья - 1750 чел.</t>
  </si>
  <si>
    <t>смертность - 8,60 на 100 000 населения</t>
  </si>
  <si>
    <t>смертность - 7,0 на 100 000 населения.</t>
  </si>
  <si>
    <t>Показатель абортов составил 3,88 на 1000 женщин фертильного возраста.</t>
  </si>
  <si>
    <t>В соответствии с планом проверок качества и безопасности медицинской проведено 12 проверок СМО. Оказание медицинской помощи в медицинской организации проходит в соответствии с порядками оказания медицинской помощи и на основании стандартов мед. помощи</t>
  </si>
  <si>
    <t>7658 человек обеспечены лекарственными препаратами, медицинскими изделиями и специализированными продуктами лечебного питания</t>
  </si>
  <si>
    <t>Проведено 10477 мед осмотра узкими врачами специалистами</t>
  </si>
  <si>
    <t>Трудоустроено с 01.01.2021 года всего - 116 сотрудников, из них 14 рачей пришли на работу</t>
  </si>
  <si>
    <t>Уровень кадрового дефицита остается на прежнем уровне. Укомплектованность врачебными кадрами составляет 65,1%, средним персоналом -64,72.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</si>
</sst>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.5"/>
      <color theme="1"/>
      <name val="Times New Roman"/>
      <family val="1"/>
      <charset val="204"/>
    </font>
    <font>
      <sz val="16.5"/>
      <color rgb="FF000000"/>
      <name val="Times New Roman"/>
      <family val="1"/>
      <charset val="204"/>
    </font>
    <font>
      <b/>
      <sz val="16.5"/>
      <color theme="1"/>
      <name val="Times New Roman"/>
      <family val="1"/>
      <charset val="204"/>
    </font>
    <font>
      <b/>
      <sz val="16.5"/>
      <name val="Times New Roman"/>
      <family val="1"/>
      <charset val="204"/>
    </font>
    <font>
      <sz val="16.5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u/>
      <sz val="22"/>
      <color theme="1"/>
      <name val="Times New Roman"/>
      <family val="1"/>
      <charset val="204"/>
    </font>
    <font>
      <sz val="21"/>
      <color theme="1"/>
      <name val="Times New Roman"/>
      <family val="1"/>
      <charset val="204"/>
    </font>
    <font>
      <sz val="21"/>
      <color theme="1"/>
      <name val="Calibri"/>
      <family val="2"/>
      <charset val="204"/>
      <scheme val="minor"/>
    </font>
    <font>
      <sz val="21.5"/>
      <color theme="1"/>
      <name val="Times New Roman"/>
      <family val="1"/>
      <charset val="204"/>
    </font>
    <font>
      <sz val="21.5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.5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/>
    <xf numFmtId="0" fontId="2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/>
    <xf numFmtId="0" fontId="2" fillId="0" borderId="0" xfId="0" applyFont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vertical="center" wrapText="1"/>
    </xf>
    <xf numFmtId="14" fontId="11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wrapText="1"/>
    </xf>
    <xf numFmtId="49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49" fontId="15" fillId="0" borderId="0" xfId="0" applyNumberFormat="1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15" fillId="0" borderId="0" xfId="0" applyFont="1" applyFill="1"/>
    <xf numFmtId="0" fontId="15" fillId="0" borderId="0" xfId="0" applyFont="1" applyAlignment="1">
      <alignment horizont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/>
    <xf numFmtId="0" fontId="17" fillId="0" borderId="0" xfId="0" applyFont="1"/>
    <xf numFmtId="0" fontId="19" fillId="0" borderId="6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4" fontId="7" fillId="0" borderId="1" xfId="0" applyNumberFormat="1" applyFont="1" applyBorder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7" fillId="0" borderId="0" xfId="0" applyNumberFormat="1" applyFont="1" applyFill="1" applyAlignment="1">
      <alignment horizontal="center" vertical="center" wrapText="1"/>
    </xf>
    <xf numFmtId="4" fontId="15" fillId="0" borderId="0" xfId="0" applyNumberFormat="1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95"/>
  <sheetViews>
    <sheetView tabSelected="1" view="pageBreakPreview" zoomScale="40" zoomScaleNormal="70" zoomScaleSheetLayoutView="40" workbookViewId="0">
      <pane ySplit="8" topLeftCell="A38" activePane="bottomLeft" state="frozen"/>
      <selection pane="bottomLeft" activeCell="Q43" sqref="Q43"/>
    </sheetView>
  </sheetViews>
  <sheetFormatPr defaultRowHeight="21" x14ac:dyDescent="0.3"/>
  <cols>
    <col min="2" max="2" width="9.28515625" style="52" bestFit="1" customWidth="1"/>
    <col min="3" max="3" width="40.85546875" style="44" customWidth="1"/>
    <col min="4" max="4" width="36.85546875" style="26" customWidth="1"/>
    <col min="5" max="5" width="35.85546875" style="33" customWidth="1"/>
    <col min="6" max="6" width="45.42578125" style="33" customWidth="1"/>
    <col min="7" max="7" width="20.85546875" style="44" customWidth="1"/>
    <col min="8" max="8" width="25.85546875" style="44" customWidth="1"/>
    <col min="9" max="9" width="26.28515625" style="75" customWidth="1"/>
    <col min="10" max="10" width="21.5703125" style="75" customWidth="1"/>
    <col min="11" max="11" width="17.7109375" style="75" customWidth="1"/>
    <col min="12" max="12" width="16.5703125" style="75" customWidth="1"/>
    <col min="13" max="13" width="22.85546875" style="75" customWidth="1"/>
    <col min="14" max="14" width="17.7109375" style="88" customWidth="1"/>
    <col min="15" max="15" width="15.7109375" style="88" customWidth="1"/>
    <col min="16" max="16" width="15" style="88" customWidth="1"/>
    <col min="17" max="17" width="14.42578125" style="88" customWidth="1"/>
    <col min="18" max="18" width="16.5703125" style="88" customWidth="1"/>
    <col min="19" max="19" width="5" style="2" customWidth="1"/>
    <col min="20" max="20" width="64.85546875" style="2" customWidth="1"/>
    <col min="21" max="21" width="9.140625" style="1"/>
  </cols>
  <sheetData>
    <row r="1" spans="2:25" s="6" customFormat="1" ht="23.25" hidden="1" x14ac:dyDescent="0.35">
      <c r="B1" s="52"/>
      <c r="C1" s="44"/>
      <c r="D1" s="26"/>
      <c r="E1" s="33"/>
      <c r="F1" s="33"/>
      <c r="G1" s="44"/>
      <c r="H1" s="44"/>
      <c r="I1" s="75"/>
      <c r="J1" s="75"/>
      <c r="K1" s="75"/>
      <c r="L1" s="75"/>
      <c r="M1" s="75"/>
      <c r="N1" s="88"/>
      <c r="O1" s="88"/>
      <c r="P1" s="88"/>
      <c r="Q1" s="43" t="s">
        <v>150</v>
      </c>
      <c r="R1" s="43"/>
      <c r="S1" s="43"/>
      <c r="T1" s="43"/>
    </row>
    <row r="2" spans="2:25" s="6" customFormat="1" ht="23.25" hidden="1" x14ac:dyDescent="0.35">
      <c r="B2" s="52"/>
      <c r="C2" s="44"/>
      <c r="D2" s="26"/>
      <c r="E2" s="33"/>
      <c r="F2" s="33"/>
      <c r="G2" s="44"/>
      <c r="H2" s="44"/>
      <c r="I2" s="75"/>
      <c r="J2" s="75"/>
      <c r="K2" s="75"/>
      <c r="L2" s="75"/>
      <c r="M2" s="75"/>
      <c r="N2" s="88"/>
      <c r="O2" s="88"/>
      <c r="P2" s="88"/>
      <c r="Q2" s="43" t="s">
        <v>211</v>
      </c>
      <c r="R2" s="43"/>
      <c r="S2" s="43"/>
      <c r="T2" s="43"/>
    </row>
    <row r="3" spans="2:25" s="6" customFormat="1" x14ac:dyDescent="0.3">
      <c r="B3" s="52"/>
      <c r="C3" s="44"/>
      <c r="D3" s="26"/>
      <c r="E3" s="33"/>
      <c r="F3" s="33"/>
      <c r="G3" s="44"/>
      <c r="H3" s="44"/>
      <c r="I3" s="75"/>
      <c r="J3" s="75"/>
      <c r="K3" s="75"/>
      <c r="L3" s="75"/>
      <c r="M3" s="75"/>
      <c r="N3" s="88"/>
      <c r="O3" s="88"/>
      <c r="P3" s="88"/>
      <c r="Q3" s="88"/>
      <c r="R3" s="88"/>
      <c r="S3" s="7"/>
      <c r="T3" s="7"/>
    </row>
    <row r="4" spans="2:25" s="6" customFormat="1" ht="102.75" customHeight="1" x14ac:dyDescent="0.3">
      <c r="B4" s="109" t="s">
        <v>219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8"/>
      <c r="T4" s="8"/>
    </row>
    <row r="5" spans="2:25" x14ac:dyDescent="0.3">
      <c r="T5" s="3" t="s">
        <v>151</v>
      </c>
    </row>
    <row r="6" spans="2:25" s="21" customFormat="1" ht="196.5" customHeight="1" x14ac:dyDescent="0.25">
      <c r="B6" s="111" t="s">
        <v>0</v>
      </c>
      <c r="C6" s="111" t="s">
        <v>1</v>
      </c>
      <c r="D6" s="114" t="s">
        <v>2</v>
      </c>
      <c r="E6" s="116" t="s">
        <v>3</v>
      </c>
      <c r="F6" s="116"/>
      <c r="G6" s="117" t="s">
        <v>6</v>
      </c>
      <c r="H6" s="117"/>
      <c r="I6" s="118" t="s">
        <v>212</v>
      </c>
      <c r="J6" s="118"/>
      <c r="K6" s="118"/>
      <c r="L6" s="118"/>
      <c r="M6" s="118"/>
      <c r="N6" s="119" t="s">
        <v>9</v>
      </c>
      <c r="O6" s="119"/>
      <c r="P6" s="119"/>
      <c r="Q6" s="119"/>
      <c r="R6" s="119"/>
      <c r="S6" s="120" t="s">
        <v>152</v>
      </c>
      <c r="T6" s="121"/>
    </row>
    <row r="7" spans="2:25" s="21" customFormat="1" ht="60.75" x14ac:dyDescent="0.25">
      <c r="B7" s="112"/>
      <c r="C7" s="113"/>
      <c r="D7" s="115"/>
      <c r="E7" s="23" t="s">
        <v>4</v>
      </c>
      <c r="F7" s="32" t="s">
        <v>5</v>
      </c>
      <c r="G7" s="23" t="s">
        <v>7</v>
      </c>
      <c r="H7" s="23" t="s">
        <v>8</v>
      </c>
      <c r="I7" s="76" t="s">
        <v>10</v>
      </c>
      <c r="J7" s="76" t="s">
        <v>11</v>
      </c>
      <c r="K7" s="76" t="s">
        <v>12</v>
      </c>
      <c r="L7" s="76" t="s">
        <v>13</v>
      </c>
      <c r="M7" s="85" t="s">
        <v>14</v>
      </c>
      <c r="N7" s="89" t="s">
        <v>10</v>
      </c>
      <c r="O7" s="89" t="s">
        <v>11</v>
      </c>
      <c r="P7" s="89" t="s">
        <v>12</v>
      </c>
      <c r="Q7" s="89" t="s">
        <v>13</v>
      </c>
      <c r="R7" s="89" t="s">
        <v>14</v>
      </c>
      <c r="S7" s="122"/>
      <c r="T7" s="123"/>
    </row>
    <row r="8" spans="2:25" s="5" customFormat="1" x14ac:dyDescent="0.25">
      <c r="B8" s="23">
        <v>1</v>
      </c>
      <c r="C8" s="23">
        <v>2</v>
      </c>
      <c r="D8" s="23">
        <v>3</v>
      </c>
      <c r="E8" s="23">
        <v>4</v>
      </c>
      <c r="F8" s="23">
        <v>5</v>
      </c>
      <c r="G8" s="23">
        <v>6</v>
      </c>
      <c r="H8" s="23">
        <v>7</v>
      </c>
      <c r="I8" s="77">
        <v>8</v>
      </c>
      <c r="J8" s="77">
        <v>9</v>
      </c>
      <c r="K8" s="77">
        <v>10</v>
      </c>
      <c r="L8" s="77">
        <v>11</v>
      </c>
      <c r="M8" s="77">
        <v>12</v>
      </c>
      <c r="N8" s="90">
        <v>13</v>
      </c>
      <c r="O8" s="90">
        <v>14</v>
      </c>
      <c r="P8" s="90">
        <v>15</v>
      </c>
      <c r="Q8" s="90">
        <v>16</v>
      </c>
      <c r="R8" s="90">
        <v>17</v>
      </c>
      <c r="S8" s="126">
        <v>18</v>
      </c>
      <c r="T8" s="127"/>
    </row>
    <row r="9" spans="2:25" s="9" customFormat="1" ht="82.5" customHeight="1" x14ac:dyDescent="0.25">
      <c r="B9" s="53" t="s">
        <v>15</v>
      </c>
      <c r="C9" s="100" t="s">
        <v>16</v>
      </c>
      <c r="D9" s="101"/>
      <c r="E9" s="101"/>
      <c r="F9" s="101"/>
      <c r="G9" s="101"/>
      <c r="H9" s="102"/>
      <c r="I9" s="78">
        <f>J9+K9+L9+M9</f>
        <v>760238</v>
      </c>
      <c r="J9" s="78">
        <f>J10+J11+J12+J13+J14+J15</f>
        <v>0</v>
      </c>
      <c r="K9" s="78">
        <f t="shared" ref="K9:M9" si="0">K10+K11+K12+K13+K14+K15</f>
        <v>1029.3</v>
      </c>
      <c r="L9" s="78">
        <f t="shared" si="0"/>
        <v>0</v>
      </c>
      <c r="M9" s="78">
        <f t="shared" si="0"/>
        <v>759208.7</v>
      </c>
      <c r="N9" s="91">
        <f>O9+P9+Q9+R9</f>
        <v>475389.3</v>
      </c>
      <c r="O9" s="91">
        <f>O10+O11+O12+O13+O14+O15</f>
        <v>0</v>
      </c>
      <c r="P9" s="91">
        <f t="shared" ref="P9:R9" si="1">P10+P11+P12+P13+P14+P15</f>
        <v>703.3</v>
      </c>
      <c r="Q9" s="91">
        <f t="shared" si="1"/>
        <v>0</v>
      </c>
      <c r="R9" s="92">
        <f t="shared" si="1"/>
        <v>474686</v>
      </c>
      <c r="S9" s="107" t="s">
        <v>131</v>
      </c>
      <c r="T9" s="108"/>
    </row>
    <row r="10" spans="2:25" s="5" customFormat="1" ht="409.5" customHeight="1" x14ac:dyDescent="0.25">
      <c r="B10" s="54" t="s">
        <v>17</v>
      </c>
      <c r="C10" s="22" t="s">
        <v>18</v>
      </c>
      <c r="D10" s="22" t="s">
        <v>203</v>
      </c>
      <c r="E10" s="23" t="s">
        <v>229</v>
      </c>
      <c r="F10" s="23" t="s">
        <v>230</v>
      </c>
      <c r="G10" s="46">
        <v>44197</v>
      </c>
      <c r="H10" s="74">
        <v>44469</v>
      </c>
      <c r="I10" s="79">
        <f>J10+K10+L10+M10</f>
        <v>104548</v>
      </c>
      <c r="J10" s="79">
        <v>0</v>
      </c>
      <c r="K10" s="79">
        <v>0</v>
      </c>
      <c r="L10" s="79">
        <v>0</v>
      </c>
      <c r="M10" s="79">
        <v>104548</v>
      </c>
      <c r="N10" s="93">
        <f>O10+P10+Q10+R10</f>
        <v>48441.7</v>
      </c>
      <c r="O10" s="93"/>
      <c r="P10" s="93"/>
      <c r="Q10" s="93"/>
      <c r="R10" s="94">
        <v>48441.7</v>
      </c>
      <c r="S10" s="83"/>
      <c r="T10" s="11"/>
      <c r="X10" s="17"/>
      <c r="Y10" s="17"/>
    </row>
    <row r="11" spans="2:25" s="5" customFormat="1" ht="294" x14ac:dyDescent="0.25">
      <c r="B11" s="54" t="s">
        <v>20</v>
      </c>
      <c r="C11" s="22" t="s">
        <v>19</v>
      </c>
      <c r="D11" s="22" t="s">
        <v>203</v>
      </c>
      <c r="E11" s="31">
        <v>468713</v>
      </c>
      <c r="F11" s="31">
        <v>349535</v>
      </c>
      <c r="G11" s="46">
        <f>G10</f>
        <v>44197</v>
      </c>
      <c r="H11" s="74">
        <v>44469</v>
      </c>
      <c r="I11" s="79">
        <f t="shared" ref="I11:I76" si="2">J11+K11+L11+M11</f>
        <v>209042.9</v>
      </c>
      <c r="J11" s="79">
        <v>0</v>
      </c>
      <c r="K11" s="79">
        <v>0</v>
      </c>
      <c r="L11" s="79">
        <v>0</v>
      </c>
      <c r="M11" s="79">
        <v>209042.9</v>
      </c>
      <c r="N11" s="93">
        <f t="shared" ref="N11:N13" si="3">O11+P11+Q11+R11</f>
        <v>141574.70000000001</v>
      </c>
      <c r="O11" s="93"/>
      <c r="P11" s="93"/>
      <c r="Q11" s="93"/>
      <c r="R11" s="94">
        <v>141574.70000000001</v>
      </c>
      <c r="S11" s="83"/>
      <c r="T11" s="18"/>
      <c r="X11" s="17"/>
      <c r="Y11" s="17"/>
    </row>
    <row r="12" spans="2:25" s="5" customFormat="1" ht="409.5" customHeight="1" x14ac:dyDescent="0.25">
      <c r="B12" s="54" t="s">
        <v>21</v>
      </c>
      <c r="C12" s="22" t="s">
        <v>22</v>
      </c>
      <c r="D12" s="22" t="s">
        <v>203</v>
      </c>
      <c r="E12" s="23" t="s">
        <v>235</v>
      </c>
      <c r="F12" s="31">
        <v>12834</v>
      </c>
      <c r="G12" s="46">
        <v>44197</v>
      </c>
      <c r="H12" s="74">
        <v>44469</v>
      </c>
      <c r="I12" s="79">
        <f t="shared" si="2"/>
        <v>401153.3</v>
      </c>
      <c r="J12" s="79">
        <v>0</v>
      </c>
      <c r="K12" s="79">
        <v>0</v>
      </c>
      <c r="L12" s="79">
        <v>0</v>
      </c>
      <c r="M12" s="79">
        <v>401153.3</v>
      </c>
      <c r="N12" s="93">
        <f t="shared" si="3"/>
        <v>261940.8</v>
      </c>
      <c r="O12" s="93"/>
      <c r="P12" s="93"/>
      <c r="Q12" s="93"/>
      <c r="R12" s="94">
        <v>261940.8</v>
      </c>
      <c r="S12" s="83"/>
      <c r="T12" s="11"/>
      <c r="X12" s="17"/>
      <c r="Y12" s="17"/>
    </row>
    <row r="13" spans="2:25" s="5" customFormat="1" ht="409.5" customHeight="1" x14ac:dyDescent="0.25">
      <c r="B13" s="54" t="s">
        <v>23</v>
      </c>
      <c r="C13" s="22" t="s">
        <v>24</v>
      </c>
      <c r="D13" s="22" t="s">
        <v>203</v>
      </c>
      <c r="E13" s="23" t="s">
        <v>236</v>
      </c>
      <c r="F13" s="23" t="s">
        <v>231</v>
      </c>
      <c r="G13" s="46">
        <v>44197</v>
      </c>
      <c r="H13" s="74">
        <v>44469</v>
      </c>
      <c r="I13" s="79">
        <f t="shared" si="2"/>
        <v>13587.7</v>
      </c>
      <c r="J13" s="79">
        <v>0</v>
      </c>
      <c r="K13" s="79">
        <v>0</v>
      </c>
      <c r="L13" s="79">
        <v>0</v>
      </c>
      <c r="M13" s="79">
        <v>13587.7</v>
      </c>
      <c r="N13" s="93">
        <f t="shared" si="3"/>
        <v>919.5</v>
      </c>
      <c r="O13" s="93"/>
      <c r="P13" s="93"/>
      <c r="Q13" s="93"/>
      <c r="R13" s="94">
        <v>919.5</v>
      </c>
      <c r="S13" s="83"/>
      <c r="T13" s="19"/>
      <c r="X13" s="17"/>
      <c r="Y13" s="17"/>
    </row>
    <row r="14" spans="2:25" s="5" customFormat="1" ht="409.5" customHeight="1" x14ac:dyDescent="0.25">
      <c r="B14" s="54" t="s">
        <v>25</v>
      </c>
      <c r="C14" s="22" t="s">
        <v>26</v>
      </c>
      <c r="D14" s="27" t="s">
        <v>203</v>
      </c>
      <c r="E14" s="42">
        <v>71288</v>
      </c>
      <c r="F14" s="42">
        <v>45413</v>
      </c>
      <c r="G14" s="46">
        <v>44197</v>
      </c>
      <c r="H14" s="74">
        <v>44469</v>
      </c>
      <c r="I14" s="79">
        <f t="shared" si="2"/>
        <v>30876.799999999999</v>
      </c>
      <c r="J14" s="79">
        <v>0</v>
      </c>
      <c r="K14" s="79">
        <v>0</v>
      </c>
      <c r="L14" s="79">
        <v>0</v>
      </c>
      <c r="M14" s="79">
        <v>30876.799999999999</v>
      </c>
      <c r="N14" s="93">
        <f>R14</f>
        <v>21809.3</v>
      </c>
      <c r="O14" s="93"/>
      <c r="P14" s="93"/>
      <c r="Q14" s="93"/>
      <c r="R14" s="94">
        <v>21809.3</v>
      </c>
      <c r="S14" s="83"/>
      <c r="T14" s="19"/>
      <c r="X14" s="17"/>
      <c r="Y14" s="17"/>
    </row>
    <row r="15" spans="2:25" s="5" customFormat="1" ht="350.25" customHeight="1" x14ac:dyDescent="0.25">
      <c r="B15" s="54" t="s">
        <v>27</v>
      </c>
      <c r="C15" s="22" t="s">
        <v>28</v>
      </c>
      <c r="D15" s="22" t="s">
        <v>203</v>
      </c>
      <c r="E15" s="23">
        <v>575</v>
      </c>
      <c r="F15" s="23">
        <v>422</v>
      </c>
      <c r="G15" s="46">
        <v>44197</v>
      </c>
      <c r="H15" s="74">
        <v>44469</v>
      </c>
      <c r="I15" s="79">
        <f t="shared" si="2"/>
        <v>1029.3</v>
      </c>
      <c r="J15" s="79">
        <v>0</v>
      </c>
      <c r="K15" s="79">
        <v>1029.3</v>
      </c>
      <c r="L15" s="79">
        <v>0</v>
      </c>
      <c r="M15" s="79">
        <v>0</v>
      </c>
      <c r="N15" s="93">
        <f>O15+P15+Q15+R15</f>
        <v>703.3</v>
      </c>
      <c r="O15" s="93"/>
      <c r="P15" s="93">
        <v>703.3</v>
      </c>
      <c r="Q15" s="93"/>
      <c r="R15" s="94">
        <v>0</v>
      </c>
      <c r="S15" s="83"/>
      <c r="T15" s="18"/>
    </row>
    <row r="16" spans="2:25" s="9" customFormat="1" ht="39" customHeight="1" x14ac:dyDescent="0.25">
      <c r="B16" s="55" t="s">
        <v>29</v>
      </c>
      <c r="C16" s="100" t="s">
        <v>30</v>
      </c>
      <c r="D16" s="101"/>
      <c r="E16" s="101"/>
      <c r="F16" s="101"/>
      <c r="G16" s="101"/>
      <c r="H16" s="102"/>
      <c r="I16" s="78">
        <f t="shared" si="2"/>
        <v>348623.4</v>
      </c>
      <c r="J16" s="78">
        <f>J17+J18+J19+J20+J21+J22+J23+J24+J25+J26+J27</f>
        <v>326273.30000000005</v>
      </c>
      <c r="K16" s="78">
        <f t="shared" ref="K16:M16" si="4">K17+K18+K19+K20+K21+K22+K23+K24+K25+K26+K27</f>
        <v>18579.599999999999</v>
      </c>
      <c r="L16" s="78">
        <f t="shared" si="4"/>
        <v>3770.5</v>
      </c>
      <c r="M16" s="78">
        <f t="shared" si="4"/>
        <v>0</v>
      </c>
      <c r="N16" s="91">
        <f>O16+P16+Q16+R16</f>
        <v>101467.40000000001</v>
      </c>
      <c r="O16" s="91">
        <f>SUM(O17:O30)</f>
        <v>90013.1</v>
      </c>
      <c r="P16" s="91">
        <f t="shared" ref="P16:R16" si="5">SUM(P17:P30)</f>
        <v>9664.3000000000011</v>
      </c>
      <c r="Q16" s="91">
        <f t="shared" si="5"/>
        <v>1790</v>
      </c>
      <c r="R16" s="91">
        <f t="shared" si="5"/>
        <v>0</v>
      </c>
      <c r="S16" s="107" t="s">
        <v>131</v>
      </c>
      <c r="T16" s="108"/>
    </row>
    <row r="17" spans="2:20" s="5" customFormat="1" ht="392.25" customHeight="1" x14ac:dyDescent="0.25">
      <c r="B17" s="54" t="s">
        <v>32</v>
      </c>
      <c r="C17" s="49" t="s">
        <v>31</v>
      </c>
      <c r="D17" s="22" t="s">
        <v>237</v>
      </c>
      <c r="E17" s="31">
        <v>1750</v>
      </c>
      <c r="F17" s="31">
        <v>1140</v>
      </c>
      <c r="G17" s="46">
        <v>44197</v>
      </c>
      <c r="H17" s="74">
        <v>44469</v>
      </c>
      <c r="I17" s="79">
        <f t="shared" si="2"/>
        <v>0</v>
      </c>
      <c r="J17" s="79">
        <v>0</v>
      </c>
      <c r="K17" s="79">
        <v>0</v>
      </c>
      <c r="L17" s="79">
        <v>0</v>
      </c>
      <c r="M17" s="79">
        <v>0</v>
      </c>
      <c r="N17" s="93"/>
      <c r="O17" s="93"/>
      <c r="P17" s="93"/>
      <c r="Q17" s="93"/>
      <c r="R17" s="94"/>
      <c r="S17" s="83"/>
      <c r="T17" s="11"/>
    </row>
    <row r="18" spans="2:20" s="5" customFormat="1" ht="221.25" customHeight="1" x14ac:dyDescent="0.25">
      <c r="B18" s="54" t="s">
        <v>33</v>
      </c>
      <c r="C18" s="22" t="s">
        <v>34</v>
      </c>
      <c r="D18" s="22" t="s">
        <v>155</v>
      </c>
      <c r="E18" s="23" t="s">
        <v>154</v>
      </c>
      <c r="F18" s="33" t="s">
        <v>153</v>
      </c>
      <c r="G18" s="46">
        <v>44197</v>
      </c>
      <c r="H18" s="74">
        <v>44469</v>
      </c>
      <c r="I18" s="79">
        <f t="shared" si="2"/>
        <v>0</v>
      </c>
      <c r="J18" s="79">
        <v>0</v>
      </c>
      <c r="K18" s="79">
        <v>0</v>
      </c>
      <c r="L18" s="79">
        <v>0</v>
      </c>
      <c r="M18" s="79">
        <v>0</v>
      </c>
      <c r="N18" s="93"/>
      <c r="O18" s="93"/>
      <c r="P18" s="93"/>
      <c r="Q18" s="93"/>
      <c r="R18" s="94"/>
      <c r="S18" s="83"/>
      <c r="T18" s="11"/>
    </row>
    <row r="19" spans="2:20" s="5" customFormat="1" ht="202.5" customHeight="1" x14ac:dyDescent="0.25">
      <c r="B19" s="54" t="s">
        <v>35</v>
      </c>
      <c r="C19" s="22" t="s">
        <v>36</v>
      </c>
      <c r="D19" s="24" t="s">
        <v>155</v>
      </c>
      <c r="E19" s="23" t="s">
        <v>238</v>
      </c>
      <c r="F19" s="23" t="s">
        <v>239</v>
      </c>
      <c r="G19" s="46">
        <v>44197</v>
      </c>
      <c r="H19" s="74">
        <v>44469</v>
      </c>
      <c r="I19" s="79">
        <f t="shared" si="2"/>
        <v>2220</v>
      </c>
      <c r="J19" s="79">
        <v>0</v>
      </c>
      <c r="K19" s="79">
        <v>0</v>
      </c>
      <c r="L19" s="79">
        <v>2220</v>
      </c>
      <c r="M19" s="79">
        <v>0</v>
      </c>
      <c r="N19" s="93">
        <f>O19+P19+Q19+R19</f>
        <v>333.2</v>
      </c>
      <c r="O19" s="93"/>
      <c r="P19" s="93"/>
      <c r="Q19" s="93">
        <v>333.2</v>
      </c>
      <c r="R19" s="94"/>
      <c r="S19" s="83"/>
      <c r="T19" s="19"/>
    </row>
    <row r="20" spans="2:20" s="5" customFormat="1" ht="299.25" customHeight="1" x14ac:dyDescent="0.25">
      <c r="B20" s="23" t="s">
        <v>37</v>
      </c>
      <c r="C20" s="22" t="s">
        <v>38</v>
      </c>
      <c r="D20" s="24" t="s">
        <v>155</v>
      </c>
      <c r="E20" s="23" t="s">
        <v>233</v>
      </c>
      <c r="F20" s="23" t="s">
        <v>234</v>
      </c>
      <c r="G20" s="46">
        <v>44197</v>
      </c>
      <c r="H20" s="74">
        <v>44469</v>
      </c>
      <c r="I20" s="79">
        <f t="shared" si="2"/>
        <v>0</v>
      </c>
      <c r="J20" s="79">
        <v>0</v>
      </c>
      <c r="K20" s="79">
        <v>0</v>
      </c>
      <c r="L20" s="79">
        <v>0</v>
      </c>
      <c r="M20" s="79">
        <v>0</v>
      </c>
      <c r="N20" s="93"/>
      <c r="O20" s="93"/>
      <c r="P20" s="93"/>
      <c r="Q20" s="93"/>
      <c r="R20" s="94"/>
      <c r="S20" s="83"/>
      <c r="T20" s="11"/>
    </row>
    <row r="21" spans="2:20" s="5" customFormat="1" ht="199.5" customHeight="1" x14ac:dyDescent="0.25">
      <c r="B21" s="23" t="s">
        <v>39</v>
      </c>
      <c r="C21" s="22" t="s">
        <v>40</v>
      </c>
      <c r="D21" s="22" t="s">
        <v>155</v>
      </c>
      <c r="E21" s="23" t="s">
        <v>156</v>
      </c>
      <c r="F21" s="33" t="s">
        <v>232</v>
      </c>
      <c r="G21" s="46">
        <v>44197</v>
      </c>
      <c r="H21" s="74">
        <v>44469</v>
      </c>
      <c r="I21" s="79">
        <f t="shared" si="2"/>
        <v>164539.6</v>
      </c>
      <c r="J21" s="79">
        <v>164539.6</v>
      </c>
      <c r="K21" s="79">
        <v>0</v>
      </c>
      <c r="L21" s="79">
        <v>0</v>
      </c>
      <c r="M21" s="79">
        <v>0</v>
      </c>
      <c r="N21" s="93">
        <f>O21+P21+Q21+R21</f>
        <v>52095.4</v>
      </c>
      <c r="O21" s="93">
        <v>52095.4</v>
      </c>
      <c r="P21" s="93"/>
      <c r="Q21" s="93"/>
      <c r="R21" s="94"/>
      <c r="S21" s="83"/>
      <c r="T21" s="11"/>
    </row>
    <row r="22" spans="2:20" s="5" customFormat="1" ht="198" customHeight="1" x14ac:dyDescent="0.25">
      <c r="B22" s="23" t="s">
        <v>41</v>
      </c>
      <c r="C22" s="22" t="s">
        <v>42</v>
      </c>
      <c r="D22" s="22" t="s">
        <v>155</v>
      </c>
      <c r="E22" s="23"/>
      <c r="F22" s="23" t="s">
        <v>205</v>
      </c>
      <c r="G22" s="46">
        <v>44197</v>
      </c>
      <c r="H22" s="74">
        <v>44469</v>
      </c>
      <c r="I22" s="79">
        <f t="shared" si="2"/>
        <v>270</v>
      </c>
      <c r="J22" s="79">
        <v>0</v>
      </c>
      <c r="K22" s="79">
        <v>0</v>
      </c>
      <c r="L22" s="79">
        <v>270</v>
      </c>
      <c r="M22" s="79">
        <v>0</v>
      </c>
      <c r="N22" s="93">
        <f>O22+P22+Q22+R22</f>
        <v>176.3</v>
      </c>
      <c r="O22" s="93"/>
      <c r="P22" s="93"/>
      <c r="Q22" s="93">
        <v>176.3</v>
      </c>
      <c r="R22" s="94"/>
      <c r="S22" s="83"/>
      <c r="T22" s="11"/>
    </row>
    <row r="23" spans="2:20" s="5" customFormat="1" ht="213" customHeight="1" x14ac:dyDescent="0.25">
      <c r="B23" s="23" t="s">
        <v>44</v>
      </c>
      <c r="C23" s="22" t="s">
        <v>43</v>
      </c>
      <c r="D23" s="22" t="s">
        <v>155</v>
      </c>
      <c r="E23" s="23" t="s">
        <v>157</v>
      </c>
      <c r="F23" s="23" t="s">
        <v>228</v>
      </c>
      <c r="G23" s="46">
        <v>44197</v>
      </c>
      <c r="H23" s="74">
        <v>44469</v>
      </c>
      <c r="I23" s="79">
        <f t="shared" si="2"/>
        <v>0</v>
      </c>
      <c r="J23" s="79">
        <v>0</v>
      </c>
      <c r="K23" s="79">
        <v>0</v>
      </c>
      <c r="L23" s="79">
        <v>0</v>
      </c>
      <c r="M23" s="79">
        <v>0</v>
      </c>
      <c r="N23" s="93"/>
      <c r="O23" s="93"/>
      <c r="P23" s="93"/>
      <c r="Q23" s="93"/>
      <c r="R23" s="94"/>
      <c r="S23" s="83"/>
      <c r="T23" s="11"/>
    </row>
    <row r="24" spans="2:20" s="5" customFormat="1" ht="242.25" customHeight="1" x14ac:dyDescent="0.25">
      <c r="B24" s="23" t="s">
        <v>48</v>
      </c>
      <c r="C24" s="22" t="s">
        <v>45</v>
      </c>
      <c r="D24" s="22" t="s">
        <v>195</v>
      </c>
      <c r="E24" s="23"/>
      <c r="F24" s="33" t="s">
        <v>158</v>
      </c>
      <c r="G24" s="46">
        <v>44197</v>
      </c>
      <c r="H24" s="74">
        <v>44469</v>
      </c>
      <c r="I24" s="79">
        <f t="shared" si="2"/>
        <v>0</v>
      </c>
      <c r="J24" s="79">
        <v>0</v>
      </c>
      <c r="K24" s="79">
        <v>0</v>
      </c>
      <c r="L24" s="79">
        <v>0</v>
      </c>
      <c r="M24" s="79">
        <v>0</v>
      </c>
      <c r="N24" s="93"/>
      <c r="O24" s="93"/>
      <c r="P24" s="93"/>
      <c r="Q24" s="93"/>
      <c r="R24" s="94"/>
      <c r="S24" s="83"/>
      <c r="T24" s="11"/>
    </row>
    <row r="25" spans="2:20" s="5" customFormat="1" ht="178.5" customHeight="1" x14ac:dyDescent="0.25">
      <c r="B25" s="23" t="s">
        <v>47</v>
      </c>
      <c r="C25" s="22" t="s">
        <v>46</v>
      </c>
      <c r="D25" s="22" t="s">
        <v>195</v>
      </c>
      <c r="E25" s="23"/>
      <c r="F25" s="23" t="s">
        <v>159</v>
      </c>
      <c r="G25" s="46">
        <v>44197</v>
      </c>
      <c r="H25" s="74">
        <v>44469</v>
      </c>
      <c r="I25" s="79">
        <f t="shared" si="2"/>
        <v>0</v>
      </c>
      <c r="J25" s="79">
        <v>0</v>
      </c>
      <c r="K25" s="79">
        <v>0</v>
      </c>
      <c r="L25" s="79">
        <v>0</v>
      </c>
      <c r="M25" s="79">
        <v>0</v>
      </c>
      <c r="N25" s="93"/>
      <c r="O25" s="93"/>
      <c r="P25" s="93"/>
      <c r="Q25" s="93"/>
      <c r="R25" s="94"/>
      <c r="S25" s="83"/>
      <c r="T25" s="11"/>
    </row>
    <row r="26" spans="2:20" s="5" customFormat="1" ht="408.75" customHeight="1" x14ac:dyDescent="0.25">
      <c r="B26" s="23" t="s">
        <v>50</v>
      </c>
      <c r="C26" s="22" t="s">
        <v>49</v>
      </c>
      <c r="D26" s="27" t="s">
        <v>195</v>
      </c>
      <c r="E26" s="32" t="s">
        <v>181</v>
      </c>
      <c r="F26" s="32" t="s">
        <v>202</v>
      </c>
      <c r="G26" s="46">
        <v>44197</v>
      </c>
      <c r="H26" s="74">
        <v>44469</v>
      </c>
      <c r="I26" s="79">
        <f t="shared" si="2"/>
        <v>14444.5</v>
      </c>
      <c r="J26" s="79">
        <v>0</v>
      </c>
      <c r="K26" s="79">
        <v>13164</v>
      </c>
      <c r="L26" s="79">
        <v>1280.5</v>
      </c>
      <c r="M26" s="79">
        <v>0</v>
      </c>
      <c r="N26" s="93">
        <f>O26+P26+Q26+R26</f>
        <v>9675.1</v>
      </c>
      <c r="O26" s="93"/>
      <c r="P26" s="93">
        <v>8394.6</v>
      </c>
      <c r="Q26" s="93">
        <v>1280.5</v>
      </c>
      <c r="R26" s="94"/>
      <c r="S26" s="83"/>
      <c r="T26" s="18"/>
    </row>
    <row r="27" spans="2:20" s="5" customFormat="1" ht="408.75" customHeight="1" x14ac:dyDescent="0.25">
      <c r="B27" s="45" t="s">
        <v>213</v>
      </c>
      <c r="C27" s="22" t="s">
        <v>214</v>
      </c>
      <c r="D27" s="27" t="s">
        <v>215</v>
      </c>
      <c r="E27" s="72"/>
      <c r="F27" s="72"/>
      <c r="G27" s="46">
        <v>44197</v>
      </c>
      <c r="H27" s="74">
        <v>44469</v>
      </c>
      <c r="I27" s="79">
        <f t="shared" ref="I27" si="6">J27+K27+L27+M27</f>
        <v>167149.30000000002</v>
      </c>
      <c r="J27" s="79">
        <v>161733.70000000001</v>
      </c>
      <c r="K27" s="79">
        <v>5415.6</v>
      </c>
      <c r="L27" s="79">
        <v>0</v>
      </c>
      <c r="M27" s="79">
        <v>0</v>
      </c>
      <c r="N27" s="93">
        <f>O27+P27+Q27+R27</f>
        <v>39187.399999999994</v>
      </c>
      <c r="O27" s="93">
        <v>37917.699999999997</v>
      </c>
      <c r="P27" s="93">
        <v>1269.7</v>
      </c>
      <c r="Q27" s="93"/>
      <c r="R27" s="94"/>
      <c r="S27" s="83"/>
      <c r="T27" s="18"/>
    </row>
    <row r="28" spans="2:20" s="9" customFormat="1" ht="65.25" customHeight="1" x14ac:dyDescent="0.25">
      <c r="B28" s="53" t="s">
        <v>51</v>
      </c>
      <c r="C28" s="100" t="s">
        <v>52</v>
      </c>
      <c r="D28" s="101"/>
      <c r="E28" s="101"/>
      <c r="F28" s="101"/>
      <c r="G28" s="101"/>
      <c r="H28" s="102"/>
      <c r="I28" s="78">
        <f t="shared" si="2"/>
        <v>0</v>
      </c>
      <c r="J28" s="78">
        <f>J29+J30</f>
        <v>0</v>
      </c>
      <c r="K28" s="78">
        <f t="shared" ref="K28:M28" si="7">K29+K30</f>
        <v>0</v>
      </c>
      <c r="L28" s="78">
        <f t="shared" si="7"/>
        <v>0</v>
      </c>
      <c r="M28" s="78">
        <f t="shared" si="7"/>
        <v>0</v>
      </c>
      <c r="N28" s="91">
        <f>O28+P28+Q28+R28</f>
        <v>0</v>
      </c>
      <c r="O28" s="91">
        <f>O29+O30</f>
        <v>0</v>
      </c>
      <c r="P28" s="91">
        <f t="shared" ref="P28:R28" si="8">P29+P30</f>
        <v>0</v>
      </c>
      <c r="Q28" s="91">
        <f t="shared" si="8"/>
        <v>0</v>
      </c>
      <c r="R28" s="92">
        <f t="shared" si="8"/>
        <v>0</v>
      </c>
      <c r="S28" s="107" t="s">
        <v>131</v>
      </c>
      <c r="T28" s="108"/>
    </row>
    <row r="29" spans="2:20" s="5" customFormat="1" ht="294.75" customHeight="1" x14ac:dyDescent="0.25">
      <c r="B29" s="23" t="s">
        <v>53</v>
      </c>
      <c r="C29" s="22" t="s">
        <v>54</v>
      </c>
      <c r="D29" s="22" t="s">
        <v>161</v>
      </c>
      <c r="E29" s="23"/>
      <c r="F29" s="33" t="s">
        <v>160</v>
      </c>
      <c r="G29" s="46">
        <v>44197</v>
      </c>
      <c r="H29" s="74">
        <v>44469</v>
      </c>
      <c r="I29" s="79">
        <f t="shared" si="2"/>
        <v>0</v>
      </c>
      <c r="J29" s="79">
        <v>0</v>
      </c>
      <c r="K29" s="79">
        <v>0</v>
      </c>
      <c r="L29" s="79">
        <v>0</v>
      </c>
      <c r="M29" s="79">
        <v>0</v>
      </c>
      <c r="N29" s="93"/>
      <c r="O29" s="93"/>
      <c r="P29" s="93"/>
      <c r="Q29" s="93"/>
      <c r="R29" s="94"/>
      <c r="S29" s="83"/>
      <c r="T29" s="11"/>
    </row>
    <row r="30" spans="2:20" s="5" customFormat="1" ht="228.75" customHeight="1" x14ac:dyDescent="0.25">
      <c r="B30" s="23" t="s">
        <v>56</v>
      </c>
      <c r="C30" s="22" t="s">
        <v>55</v>
      </c>
      <c r="D30" s="27" t="s">
        <v>161</v>
      </c>
      <c r="E30" s="23"/>
      <c r="F30" s="23" t="s">
        <v>242</v>
      </c>
      <c r="G30" s="46">
        <v>44197</v>
      </c>
      <c r="H30" s="74">
        <v>44469</v>
      </c>
      <c r="I30" s="79">
        <f t="shared" si="2"/>
        <v>0</v>
      </c>
      <c r="J30" s="79">
        <v>0</v>
      </c>
      <c r="K30" s="79">
        <v>0</v>
      </c>
      <c r="L30" s="79">
        <v>0</v>
      </c>
      <c r="M30" s="79">
        <v>0</v>
      </c>
      <c r="N30" s="93"/>
      <c r="O30" s="93"/>
      <c r="P30" s="93"/>
      <c r="Q30" s="93"/>
      <c r="R30" s="94"/>
      <c r="S30" s="83"/>
      <c r="T30" s="11"/>
    </row>
    <row r="31" spans="2:20" s="9" customFormat="1" ht="45" customHeight="1" x14ac:dyDescent="0.25">
      <c r="B31" s="53" t="s">
        <v>57</v>
      </c>
      <c r="C31" s="100" t="s">
        <v>58</v>
      </c>
      <c r="D31" s="101"/>
      <c r="E31" s="101"/>
      <c r="F31" s="101"/>
      <c r="G31" s="101"/>
      <c r="H31" s="102"/>
      <c r="I31" s="79">
        <f t="shared" si="2"/>
        <v>0</v>
      </c>
      <c r="J31" s="78">
        <f>J32+J33+J34+J35+J36+J37+J38</f>
        <v>0</v>
      </c>
      <c r="K31" s="78">
        <f t="shared" ref="K31:M31" si="9">K32+K33+K34+K35+K36+K37+K38</f>
        <v>0</v>
      </c>
      <c r="L31" s="78">
        <f t="shared" si="9"/>
        <v>0</v>
      </c>
      <c r="M31" s="78">
        <f t="shared" si="9"/>
        <v>0</v>
      </c>
      <c r="N31" s="91">
        <f>O31+P31+Q31+R31</f>
        <v>0</v>
      </c>
      <c r="O31" s="91">
        <f>O32+O33+O34+O35+O36+O37+O38</f>
        <v>0</v>
      </c>
      <c r="P31" s="91">
        <f t="shared" ref="P31:R31" si="10">P32+P33+P34+P35+P36+P37+P38</f>
        <v>0</v>
      </c>
      <c r="Q31" s="91">
        <f t="shared" si="10"/>
        <v>0</v>
      </c>
      <c r="R31" s="92">
        <f t="shared" si="10"/>
        <v>0</v>
      </c>
      <c r="S31" s="107" t="s">
        <v>131</v>
      </c>
      <c r="T31" s="108"/>
    </row>
    <row r="32" spans="2:20" s="5" customFormat="1" ht="312" customHeight="1" x14ac:dyDescent="0.25">
      <c r="B32" s="23" t="s">
        <v>60</v>
      </c>
      <c r="C32" s="22" t="s">
        <v>59</v>
      </c>
      <c r="D32" s="22" t="s">
        <v>167</v>
      </c>
      <c r="E32" s="23" t="s">
        <v>162</v>
      </c>
      <c r="F32" s="33" t="s">
        <v>227</v>
      </c>
      <c r="G32" s="46">
        <v>44197</v>
      </c>
      <c r="H32" s="74">
        <v>44469</v>
      </c>
      <c r="I32" s="79">
        <f t="shared" si="2"/>
        <v>0</v>
      </c>
      <c r="J32" s="79">
        <v>0</v>
      </c>
      <c r="K32" s="79">
        <v>0</v>
      </c>
      <c r="L32" s="79">
        <v>0</v>
      </c>
      <c r="M32" s="79">
        <v>0</v>
      </c>
      <c r="N32" s="93"/>
      <c r="O32" s="93"/>
      <c r="P32" s="93"/>
      <c r="Q32" s="93"/>
      <c r="R32" s="94"/>
      <c r="S32" s="83"/>
      <c r="T32" s="11"/>
    </row>
    <row r="33" spans="2:20" s="5" customFormat="1" ht="193.5" customHeight="1" x14ac:dyDescent="0.25">
      <c r="B33" s="23" t="s">
        <v>61</v>
      </c>
      <c r="C33" s="22" t="s">
        <v>62</v>
      </c>
      <c r="D33" s="27" t="s">
        <v>167</v>
      </c>
      <c r="E33" s="23"/>
      <c r="F33" s="23" t="s">
        <v>163</v>
      </c>
      <c r="G33" s="46">
        <v>44197</v>
      </c>
      <c r="H33" s="74">
        <v>44469</v>
      </c>
      <c r="I33" s="79">
        <f t="shared" si="2"/>
        <v>0</v>
      </c>
      <c r="J33" s="79">
        <v>0</v>
      </c>
      <c r="K33" s="79">
        <v>0</v>
      </c>
      <c r="L33" s="79">
        <v>0</v>
      </c>
      <c r="M33" s="79">
        <v>0</v>
      </c>
      <c r="N33" s="93"/>
      <c r="O33" s="93"/>
      <c r="P33" s="93"/>
      <c r="Q33" s="93"/>
      <c r="R33" s="94"/>
      <c r="S33" s="83"/>
      <c r="T33" s="11"/>
    </row>
    <row r="34" spans="2:20" s="5" customFormat="1" ht="203.25" customHeight="1" x14ac:dyDescent="0.25">
      <c r="B34" s="23" t="s">
        <v>63</v>
      </c>
      <c r="C34" s="22" t="s">
        <v>64</v>
      </c>
      <c r="D34" s="22" t="s">
        <v>167</v>
      </c>
      <c r="E34" s="23"/>
      <c r="F34" s="33" t="s">
        <v>164</v>
      </c>
      <c r="G34" s="46">
        <v>44197</v>
      </c>
      <c r="H34" s="74">
        <v>44469</v>
      </c>
      <c r="I34" s="79">
        <f t="shared" si="2"/>
        <v>0</v>
      </c>
      <c r="J34" s="79">
        <v>0</v>
      </c>
      <c r="K34" s="79">
        <v>0</v>
      </c>
      <c r="L34" s="79">
        <v>0</v>
      </c>
      <c r="M34" s="79">
        <v>0</v>
      </c>
      <c r="N34" s="93"/>
      <c r="O34" s="93"/>
      <c r="P34" s="93"/>
      <c r="Q34" s="93"/>
      <c r="R34" s="94"/>
      <c r="S34" s="83"/>
      <c r="T34" s="11"/>
    </row>
    <row r="35" spans="2:20" s="5" customFormat="1" ht="187.5" customHeight="1" x14ac:dyDescent="0.25">
      <c r="B35" s="23" t="s">
        <v>66</v>
      </c>
      <c r="C35" s="22" t="s">
        <v>65</v>
      </c>
      <c r="D35" s="27" t="s">
        <v>167</v>
      </c>
      <c r="E35" s="23"/>
      <c r="F35" s="23" t="s">
        <v>240</v>
      </c>
      <c r="G35" s="46">
        <v>44197</v>
      </c>
      <c r="H35" s="74">
        <v>44469</v>
      </c>
      <c r="I35" s="79">
        <f t="shared" si="2"/>
        <v>0</v>
      </c>
      <c r="J35" s="79">
        <v>0</v>
      </c>
      <c r="K35" s="79">
        <v>0</v>
      </c>
      <c r="L35" s="79">
        <v>0</v>
      </c>
      <c r="M35" s="79">
        <v>0</v>
      </c>
      <c r="N35" s="93"/>
      <c r="O35" s="93"/>
      <c r="P35" s="93"/>
      <c r="Q35" s="93"/>
      <c r="R35" s="94"/>
      <c r="S35" s="83"/>
      <c r="T35" s="11"/>
    </row>
    <row r="36" spans="2:20" s="5" customFormat="1" ht="216" customHeight="1" x14ac:dyDescent="0.25">
      <c r="B36" s="23" t="s">
        <v>68</v>
      </c>
      <c r="C36" s="22" t="s">
        <v>67</v>
      </c>
      <c r="D36" s="22" t="s">
        <v>167</v>
      </c>
      <c r="E36" s="23"/>
      <c r="F36" s="33" t="s">
        <v>165</v>
      </c>
      <c r="G36" s="46">
        <v>44197</v>
      </c>
      <c r="H36" s="74">
        <v>44469</v>
      </c>
      <c r="I36" s="79">
        <f t="shared" si="2"/>
        <v>0</v>
      </c>
      <c r="J36" s="79">
        <v>0</v>
      </c>
      <c r="K36" s="79">
        <v>0</v>
      </c>
      <c r="L36" s="79">
        <v>0</v>
      </c>
      <c r="M36" s="79">
        <v>0</v>
      </c>
      <c r="N36" s="93"/>
      <c r="O36" s="93"/>
      <c r="P36" s="93"/>
      <c r="Q36" s="93"/>
      <c r="R36" s="94"/>
      <c r="S36" s="83"/>
      <c r="T36" s="11"/>
    </row>
    <row r="37" spans="2:20" s="5" customFormat="1" ht="158.25" customHeight="1" x14ac:dyDescent="0.25">
      <c r="B37" s="23" t="s">
        <v>69</v>
      </c>
      <c r="C37" s="22" t="s">
        <v>70</v>
      </c>
      <c r="D37" s="22" t="s">
        <v>167</v>
      </c>
      <c r="E37" s="23">
        <v>16838</v>
      </c>
      <c r="F37" s="23" t="s">
        <v>243</v>
      </c>
      <c r="G37" s="46">
        <v>44197</v>
      </c>
      <c r="H37" s="74">
        <v>44469</v>
      </c>
      <c r="I37" s="79">
        <f t="shared" si="2"/>
        <v>0</v>
      </c>
      <c r="J37" s="79">
        <v>0</v>
      </c>
      <c r="K37" s="79">
        <v>0</v>
      </c>
      <c r="L37" s="79">
        <v>0</v>
      </c>
      <c r="M37" s="79">
        <v>0</v>
      </c>
      <c r="N37" s="93"/>
      <c r="O37" s="93"/>
      <c r="P37" s="93"/>
      <c r="Q37" s="93"/>
      <c r="R37" s="94"/>
      <c r="S37" s="83"/>
      <c r="T37" s="11"/>
    </row>
    <row r="38" spans="2:20" s="5" customFormat="1" ht="321.75" customHeight="1" x14ac:dyDescent="0.25">
      <c r="B38" s="23" t="s">
        <v>71</v>
      </c>
      <c r="C38" s="22" t="s">
        <v>72</v>
      </c>
      <c r="D38" s="27" t="s">
        <v>167</v>
      </c>
      <c r="E38" s="23"/>
      <c r="F38" s="23" t="s">
        <v>166</v>
      </c>
      <c r="G38" s="46">
        <v>44197</v>
      </c>
      <c r="H38" s="74">
        <v>44469</v>
      </c>
      <c r="I38" s="79">
        <f t="shared" si="2"/>
        <v>0</v>
      </c>
      <c r="J38" s="79">
        <v>0</v>
      </c>
      <c r="K38" s="79">
        <v>0</v>
      </c>
      <c r="L38" s="79">
        <v>0</v>
      </c>
      <c r="M38" s="79">
        <v>0</v>
      </c>
      <c r="N38" s="93"/>
      <c r="O38" s="93"/>
      <c r="P38" s="93"/>
      <c r="Q38" s="93"/>
      <c r="R38" s="94"/>
      <c r="S38" s="83"/>
      <c r="T38" s="11"/>
    </row>
    <row r="39" spans="2:20" s="9" customFormat="1" ht="45" customHeight="1" x14ac:dyDescent="0.25">
      <c r="B39" s="53" t="s">
        <v>74</v>
      </c>
      <c r="C39" s="100" t="s">
        <v>73</v>
      </c>
      <c r="D39" s="101"/>
      <c r="E39" s="101"/>
      <c r="F39" s="101"/>
      <c r="G39" s="101"/>
      <c r="H39" s="102"/>
      <c r="I39" s="79">
        <f t="shared" si="2"/>
        <v>0</v>
      </c>
      <c r="J39" s="78">
        <f>J40</f>
        <v>0</v>
      </c>
      <c r="K39" s="78">
        <f t="shared" ref="K39:M39" si="11">K40</f>
        <v>0</v>
      </c>
      <c r="L39" s="78">
        <f t="shared" si="11"/>
        <v>0</v>
      </c>
      <c r="M39" s="78">
        <f t="shared" si="11"/>
        <v>0</v>
      </c>
      <c r="N39" s="91">
        <f>O39+P39+Q39+R39</f>
        <v>0</v>
      </c>
      <c r="O39" s="91">
        <f>O40</f>
        <v>0</v>
      </c>
      <c r="P39" s="91">
        <f t="shared" ref="P39:R39" si="12">P40</f>
        <v>0</v>
      </c>
      <c r="Q39" s="91">
        <f t="shared" si="12"/>
        <v>0</v>
      </c>
      <c r="R39" s="92">
        <f t="shared" si="12"/>
        <v>0</v>
      </c>
      <c r="S39" s="107" t="s">
        <v>131</v>
      </c>
      <c r="T39" s="108"/>
    </row>
    <row r="40" spans="2:20" s="5" customFormat="1" ht="135" customHeight="1" x14ac:dyDescent="0.25">
      <c r="B40" s="23" t="s">
        <v>76</v>
      </c>
      <c r="C40" s="22" t="s">
        <v>75</v>
      </c>
      <c r="D40" s="28" t="s">
        <v>169</v>
      </c>
      <c r="E40" s="23"/>
      <c r="F40" s="33" t="s">
        <v>168</v>
      </c>
      <c r="G40" s="46">
        <v>44197</v>
      </c>
      <c r="H40" s="74">
        <v>44469</v>
      </c>
      <c r="I40" s="79">
        <f t="shared" si="2"/>
        <v>0</v>
      </c>
      <c r="J40" s="79">
        <v>0</v>
      </c>
      <c r="K40" s="79">
        <v>0</v>
      </c>
      <c r="L40" s="79">
        <v>0</v>
      </c>
      <c r="M40" s="79">
        <v>0</v>
      </c>
      <c r="N40" s="93"/>
      <c r="O40" s="93"/>
      <c r="P40" s="93"/>
      <c r="Q40" s="93"/>
      <c r="R40" s="94"/>
      <c r="S40" s="83"/>
      <c r="T40" s="11"/>
    </row>
    <row r="41" spans="2:20" s="9" customFormat="1" ht="45" customHeight="1" x14ac:dyDescent="0.25">
      <c r="B41" s="53" t="s">
        <v>78</v>
      </c>
      <c r="C41" s="100" t="s">
        <v>77</v>
      </c>
      <c r="D41" s="101"/>
      <c r="E41" s="101"/>
      <c r="F41" s="101"/>
      <c r="G41" s="101"/>
      <c r="H41" s="102"/>
      <c r="I41" s="79">
        <f t="shared" si="2"/>
        <v>0</v>
      </c>
      <c r="J41" s="78">
        <f>J42</f>
        <v>0</v>
      </c>
      <c r="K41" s="78">
        <f t="shared" ref="K41:M41" si="13">K42</f>
        <v>0</v>
      </c>
      <c r="L41" s="78">
        <f t="shared" si="13"/>
        <v>0</v>
      </c>
      <c r="M41" s="78">
        <f t="shared" si="13"/>
        <v>0</v>
      </c>
      <c r="N41" s="91">
        <f>O41+P41+Q41+R41</f>
        <v>0</v>
      </c>
      <c r="O41" s="91">
        <f>O42</f>
        <v>0</v>
      </c>
      <c r="P41" s="91">
        <f t="shared" ref="P41:R41" si="14">P42</f>
        <v>0</v>
      </c>
      <c r="Q41" s="91">
        <f t="shared" si="14"/>
        <v>0</v>
      </c>
      <c r="R41" s="92">
        <f t="shared" si="14"/>
        <v>0</v>
      </c>
      <c r="S41" s="107" t="s">
        <v>131</v>
      </c>
      <c r="T41" s="108"/>
    </row>
    <row r="42" spans="2:20" s="5" customFormat="1" ht="126" x14ac:dyDescent="0.25">
      <c r="B42" s="23" t="s">
        <v>80</v>
      </c>
      <c r="C42" s="22" t="s">
        <v>79</v>
      </c>
      <c r="D42" s="27" t="s">
        <v>171</v>
      </c>
      <c r="E42" s="23"/>
      <c r="F42" s="33" t="s">
        <v>170</v>
      </c>
      <c r="G42" s="46">
        <v>44197</v>
      </c>
      <c r="H42" s="74">
        <v>44469</v>
      </c>
      <c r="I42" s="79">
        <f t="shared" si="2"/>
        <v>0</v>
      </c>
      <c r="J42" s="79">
        <v>0</v>
      </c>
      <c r="K42" s="79">
        <v>0</v>
      </c>
      <c r="L42" s="79">
        <v>0</v>
      </c>
      <c r="M42" s="79">
        <v>0</v>
      </c>
      <c r="N42" s="93"/>
      <c r="O42" s="93"/>
      <c r="P42" s="93"/>
      <c r="Q42" s="93"/>
      <c r="R42" s="94"/>
      <c r="S42" s="83"/>
      <c r="T42" s="11"/>
    </row>
    <row r="43" spans="2:20" s="9" customFormat="1" ht="31.5" customHeight="1" x14ac:dyDescent="0.25">
      <c r="B43" s="53" t="s">
        <v>82</v>
      </c>
      <c r="C43" s="100" t="s">
        <v>81</v>
      </c>
      <c r="D43" s="101"/>
      <c r="E43" s="101"/>
      <c r="F43" s="101"/>
      <c r="G43" s="101"/>
      <c r="H43" s="102"/>
      <c r="I43" s="78">
        <f t="shared" si="2"/>
        <v>12734.399999999998</v>
      </c>
      <c r="J43" s="78">
        <f>J44+J45+J46+J47+J48+J49+J50+J51+J54+J52</f>
        <v>4390.3999999999996</v>
      </c>
      <c r="K43" s="78">
        <f t="shared" ref="K43:M43" si="15">K44+K45+K46+K47+K48+K49+K50+K51+K54+K52</f>
        <v>4436.2</v>
      </c>
      <c r="L43" s="78">
        <f>L44+L45+L46+L47+L48+L49+L50+L51+L54+L52</f>
        <v>3907.8</v>
      </c>
      <c r="M43" s="78">
        <f t="shared" si="15"/>
        <v>0</v>
      </c>
      <c r="N43" s="91">
        <f>O43+P43+Q43+R43</f>
        <v>6232.5</v>
      </c>
      <c r="O43" s="91">
        <f>SUM(O44:O54)</f>
        <v>4246.7</v>
      </c>
      <c r="P43" s="91">
        <f t="shared" ref="P43:R43" si="16">SUM(P44:P54)</f>
        <v>0</v>
      </c>
      <c r="Q43" s="91">
        <f t="shared" si="16"/>
        <v>1985.8000000000002</v>
      </c>
      <c r="R43" s="91">
        <f t="shared" si="16"/>
        <v>0</v>
      </c>
      <c r="S43" s="107" t="s">
        <v>131</v>
      </c>
      <c r="T43" s="108"/>
    </row>
    <row r="44" spans="2:20" s="5" customFormat="1" ht="160.5" customHeight="1" x14ac:dyDescent="0.25">
      <c r="B44" s="23" t="s">
        <v>84</v>
      </c>
      <c r="C44" s="22" t="s">
        <v>83</v>
      </c>
      <c r="D44" s="28" t="s">
        <v>174</v>
      </c>
      <c r="E44" s="23"/>
      <c r="F44" s="23" t="s">
        <v>244</v>
      </c>
      <c r="G44" s="46">
        <v>44197</v>
      </c>
      <c r="H44" s="74">
        <v>44469</v>
      </c>
      <c r="I44" s="79">
        <f t="shared" si="2"/>
        <v>0</v>
      </c>
      <c r="J44" s="79">
        <v>0</v>
      </c>
      <c r="K44" s="79">
        <v>0</v>
      </c>
      <c r="L44" s="79">
        <v>0</v>
      </c>
      <c r="M44" s="79">
        <v>0</v>
      </c>
      <c r="N44" s="93"/>
      <c r="O44" s="93"/>
      <c r="P44" s="93"/>
      <c r="Q44" s="93"/>
      <c r="R44" s="94"/>
      <c r="S44" s="83"/>
      <c r="T44" s="11"/>
    </row>
    <row r="45" spans="2:20" s="5" customFormat="1" ht="126" x14ac:dyDescent="0.25">
      <c r="B45" s="23" t="s">
        <v>85</v>
      </c>
      <c r="C45" s="22" t="s">
        <v>86</v>
      </c>
      <c r="D45" s="29" t="s">
        <v>174</v>
      </c>
      <c r="E45" s="23"/>
      <c r="F45" s="33" t="s">
        <v>245</v>
      </c>
      <c r="G45" s="46">
        <v>44197</v>
      </c>
      <c r="H45" s="74">
        <v>44469</v>
      </c>
      <c r="I45" s="79">
        <f t="shared" si="2"/>
        <v>0</v>
      </c>
      <c r="J45" s="79">
        <v>0</v>
      </c>
      <c r="K45" s="79">
        <v>0</v>
      </c>
      <c r="L45" s="79">
        <v>0</v>
      </c>
      <c r="M45" s="79">
        <v>0</v>
      </c>
      <c r="N45" s="93">
        <f t="shared" ref="N45:N55" si="17">O45+P45+Q45+R45</f>
        <v>0</v>
      </c>
      <c r="O45" s="93"/>
      <c r="P45" s="93"/>
      <c r="Q45" s="93"/>
      <c r="R45" s="94"/>
      <c r="S45" s="83"/>
      <c r="T45" s="11"/>
    </row>
    <row r="46" spans="2:20" s="5" customFormat="1" ht="291.75" customHeight="1" x14ac:dyDescent="0.25">
      <c r="B46" s="23" t="s">
        <v>87</v>
      </c>
      <c r="C46" s="22" t="s">
        <v>88</v>
      </c>
      <c r="D46" s="28" t="s">
        <v>174</v>
      </c>
      <c r="E46" s="23"/>
      <c r="F46" s="40" t="s">
        <v>209</v>
      </c>
      <c r="G46" s="46">
        <v>44197</v>
      </c>
      <c r="H46" s="74">
        <v>44469</v>
      </c>
      <c r="I46" s="79">
        <f t="shared" si="2"/>
        <v>1020.2</v>
      </c>
      <c r="J46" s="79">
        <v>0</v>
      </c>
      <c r="K46" s="79">
        <v>0</v>
      </c>
      <c r="L46" s="79">
        <f>540+250+230.2</f>
        <v>1020.2</v>
      </c>
      <c r="M46" s="79">
        <v>0</v>
      </c>
      <c r="N46" s="93">
        <f t="shared" si="17"/>
        <v>665.2</v>
      </c>
      <c r="O46" s="93"/>
      <c r="P46" s="93"/>
      <c r="Q46" s="93">
        <v>665.2</v>
      </c>
      <c r="R46" s="94"/>
      <c r="S46" s="83"/>
      <c r="T46" s="18"/>
    </row>
    <row r="47" spans="2:20" s="5" customFormat="1" ht="129" customHeight="1" x14ac:dyDescent="0.25">
      <c r="B47" s="23" t="s">
        <v>89</v>
      </c>
      <c r="C47" s="22" t="s">
        <v>90</v>
      </c>
      <c r="D47" s="29" t="s">
        <v>174</v>
      </c>
      <c r="E47" s="23"/>
      <c r="F47" s="33" t="s">
        <v>172</v>
      </c>
      <c r="G47" s="46">
        <v>44197</v>
      </c>
      <c r="H47" s="74">
        <v>44469</v>
      </c>
      <c r="I47" s="79">
        <f t="shared" si="2"/>
        <v>1797.9</v>
      </c>
      <c r="J47" s="79">
        <v>0</v>
      </c>
      <c r="K47" s="79">
        <v>0</v>
      </c>
      <c r="L47" s="79">
        <v>1797.9</v>
      </c>
      <c r="M47" s="79">
        <v>0</v>
      </c>
      <c r="N47" s="93">
        <f t="shared" si="17"/>
        <v>697.7</v>
      </c>
      <c r="O47" s="93"/>
      <c r="P47" s="93"/>
      <c r="Q47" s="93">
        <v>697.7</v>
      </c>
      <c r="R47" s="94"/>
      <c r="S47" s="83"/>
      <c r="T47" s="71"/>
    </row>
    <row r="48" spans="2:20" s="5" customFormat="1" ht="163.5" customHeight="1" x14ac:dyDescent="0.25">
      <c r="B48" s="23" t="s">
        <v>91</v>
      </c>
      <c r="C48" s="22" t="s">
        <v>92</v>
      </c>
      <c r="D48" s="28" t="s">
        <v>174</v>
      </c>
      <c r="E48" s="23"/>
      <c r="F48" s="23" t="s">
        <v>206</v>
      </c>
      <c r="G48" s="46">
        <v>44197</v>
      </c>
      <c r="H48" s="74">
        <v>44469</v>
      </c>
      <c r="I48" s="79">
        <f t="shared" si="2"/>
        <v>482.5</v>
      </c>
      <c r="J48" s="79">
        <v>0</v>
      </c>
      <c r="K48" s="79">
        <v>0</v>
      </c>
      <c r="L48" s="79">
        <v>482.5</v>
      </c>
      <c r="M48" s="79">
        <v>0</v>
      </c>
      <c r="N48" s="93">
        <f t="shared" si="17"/>
        <v>249.5</v>
      </c>
      <c r="O48" s="93"/>
      <c r="P48" s="93"/>
      <c r="Q48" s="93">
        <v>249.5</v>
      </c>
      <c r="R48" s="94"/>
      <c r="S48" s="83"/>
      <c r="T48" s="20"/>
    </row>
    <row r="49" spans="2:20" s="5" customFormat="1" ht="321.75" customHeight="1" x14ac:dyDescent="0.25">
      <c r="B49" s="23" t="s">
        <v>94</v>
      </c>
      <c r="C49" s="22" t="s">
        <v>93</v>
      </c>
      <c r="D49" s="29" t="s">
        <v>174</v>
      </c>
      <c r="E49" s="38"/>
      <c r="F49" s="33" t="s">
        <v>173</v>
      </c>
      <c r="G49" s="46">
        <v>44197</v>
      </c>
      <c r="H49" s="74">
        <v>44469</v>
      </c>
      <c r="I49" s="79">
        <f t="shared" si="2"/>
        <v>607.20000000000005</v>
      </c>
      <c r="J49" s="79">
        <v>0</v>
      </c>
      <c r="K49" s="79">
        <v>0</v>
      </c>
      <c r="L49" s="79">
        <v>607.20000000000005</v>
      </c>
      <c r="M49" s="79">
        <v>0</v>
      </c>
      <c r="N49" s="93">
        <f t="shared" si="17"/>
        <v>373.4</v>
      </c>
      <c r="O49" s="93"/>
      <c r="P49" s="93"/>
      <c r="Q49" s="93">
        <v>373.4</v>
      </c>
      <c r="R49" s="94"/>
      <c r="S49" s="83"/>
      <c r="T49" s="20"/>
    </row>
    <row r="50" spans="2:20" s="5" customFormat="1" ht="334.5" customHeight="1" x14ac:dyDescent="0.25">
      <c r="B50" s="23" t="s">
        <v>96</v>
      </c>
      <c r="C50" s="73" t="s">
        <v>95</v>
      </c>
      <c r="D50" s="29" t="s">
        <v>174</v>
      </c>
      <c r="E50" s="23" t="s">
        <v>182</v>
      </c>
      <c r="F50" s="23" t="s">
        <v>198</v>
      </c>
      <c r="G50" s="46">
        <v>44197</v>
      </c>
      <c r="H50" s="74">
        <v>44469</v>
      </c>
      <c r="I50" s="79">
        <f t="shared" si="2"/>
        <v>0</v>
      </c>
      <c r="J50" s="79">
        <v>0</v>
      </c>
      <c r="K50" s="79">
        <v>0</v>
      </c>
      <c r="L50" s="79">
        <v>0</v>
      </c>
      <c r="M50" s="79">
        <v>0</v>
      </c>
      <c r="N50" s="93">
        <f t="shared" si="17"/>
        <v>0</v>
      </c>
      <c r="O50" s="93"/>
      <c r="P50" s="93"/>
      <c r="Q50" s="93"/>
      <c r="R50" s="94"/>
      <c r="S50" s="10"/>
      <c r="T50" s="12"/>
    </row>
    <row r="51" spans="2:20" s="5" customFormat="1" ht="315" x14ac:dyDescent="0.25">
      <c r="B51" s="23" t="s">
        <v>98</v>
      </c>
      <c r="C51" s="22" t="s">
        <v>97</v>
      </c>
      <c r="D51" s="29" t="s">
        <v>174</v>
      </c>
      <c r="E51" s="34" t="s">
        <v>183</v>
      </c>
      <c r="F51" s="34" t="s">
        <v>199</v>
      </c>
      <c r="G51" s="46">
        <v>44197</v>
      </c>
      <c r="H51" s="74">
        <v>44469</v>
      </c>
      <c r="I51" s="79">
        <f t="shared" si="2"/>
        <v>0</v>
      </c>
      <c r="J51" s="79">
        <v>0</v>
      </c>
      <c r="K51" s="79">
        <v>0</v>
      </c>
      <c r="L51" s="79">
        <v>0</v>
      </c>
      <c r="M51" s="79">
        <v>0</v>
      </c>
      <c r="N51" s="93">
        <f t="shared" si="17"/>
        <v>0</v>
      </c>
      <c r="O51" s="93"/>
      <c r="P51" s="93"/>
      <c r="Q51" s="93"/>
      <c r="R51" s="94"/>
      <c r="S51" s="10"/>
      <c r="T51" s="20"/>
    </row>
    <row r="52" spans="2:20" s="5" customFormat="1" ht="399" x14ac:dyDescent="0.25">
      <c r="B52" s="23" t="s">
        <v>100</v>
      </c>
      <c r="C52" s="22" t="s">
        <v>99</v>
      </c>
      <c r="D52" s="29" t="s">
        <v>174</v>
      </c>
      <c r="E52" s="23" t="s">
        <v>184</v>
      </c>
      <c r="F52" s="23" t="s">
        <v>200</v>
      </c>
      <c r="G52" s="46">
        <v>44197</v>
      </c>
      <c r="H52" s="74">
        <v>44469</v>
      </c>
      <c r="I52" s="79">
        <f t="shared" ref="I52:I53" si="18">J52+K52+L52+M52</f>
        <v>4390.3999999999996</v>
      </c>
      <c r="J52" s="79">
        <v>4390.3999999999996</v>
      </c>
      <c r="K52" s="79">
        <v>0</v>
      </c>
      <c r="L52" s="79">
        <v>0</v>
      </c>
      <c r="M52" s="79">
        <v>0</v>
      </c>
      <c r="N52" s="93">
        <f t="shared" ref="N52:N53" si="19">O52+P52+Q52+R52</f>
        <v>4246.7</v>
      </c>
      <c r="O52" s="93">
        <v>4246.7</v>
      </c>
      <c r="P52" s="93"/>
      <c r="Q52" s="93"/>
      <c r="R52" s="94"/>
      <c r="S52" s="10"/>
      <c r="T52" s="20"/>
    </row>
    <row r="53" spans="2:20" s="5" customFormat="1" ht="399" x14ac:dyDescent="0.25">
      <c r="B53" s="82" t="s">
        <v>196</v>
      </c>
      <c r="C53" s="22" t="s">
        <v>197</v>
      </c>
      <c r="D53" s="39" t="s">
        <v>174</v>
      </c>
      <c r="E53" s="40" t="s">
        <v>184</v>
      </c>
      <c r="F53" s="41" t="s">
        <v>201</v>
      </c>
      <c r="G53" s="47">
        <v>44197</v>
      </c>
      <c r="H53" s="74">
        <v>44469</v>
      </c>
      <c r="I53" s="79">
        <f t="shared" si="18"/>
        <v>0</v>
      </c>
      <c r="J53" s="79">
        <v>0</v>
      </c>
      <c r="K53" s="79">
        <v>0</v>
      </c>
      <c r="L53" s="79">
        <v>0</v>
      </c>
      <c r="M53" s="79">
        <v>0</v>
      </c>
      <c r="N53" s="93">
        <f t="shared" si="19"/>
        <v>0</v>
      </c>
      <c r="O53" s="93"/>
      <c r="P53" s="93"/>
      <c r="Q53" s="93"/>
      <c r="R53" s="94"/>
      <c r="S53" s="10"/>
      <c r="T53" s="12"/>
    </row>
    <row r="54" spans="2:20" s="5" customFormat="1" ht="409.5" x14ac:dyDescent="0.25">
      <c r="B54" s="23" t="s">
        <v>220</v>
      </c>
      <c r="C54" s="22" t="s">
        <v>221</v>
      </c>
      <c r="D54" s="39" t="s">
        <v>174</v>
      </c>
      <c r="E54" s="40" t="s">
        <v>222</v>
      </c>
      <c r="F54" s="84"/>
      <c r="G54" s="47">
        <v>44197</v>
      </c>
      <c r="H54" s="74">
        <v>44469</v>
      </c>
      <c r="I54" s="79">
        <f t="shared" si="2"/>
        <v>4436.2</v>
      </c>
      <c r="J54" s="79">
        <v>0</v>
      </c>
      <c r="K54" s="79">
        <v>4436.2</v>
      </c>
      <c r="L54" s="79">
        <v>0</v>
      </c>
      <c r="M54" s="79">
        <v>0</v>
      </c>
      <c r="N54" s="93">
        <f t="shared" si="17"/>
        <v>0</v>
      </c>
      <c r="O54" s="93"/>
      <c r="P54" s="93"/>
      <c r="Q54" s="93"/>
      <c r="R54" s="94"/>
      <c r="S54" s="10"/>
      <c r="T54" s="12"/>
    </row>
    <row r="55" spans="2:20" s="9" customFormat="1" ht="39" customHeight="1" x14ac:dyDescent="0.25">
      <c r="B55" s="53" t="s">
        <v>102</v>
      </c>
      <c r="C55" s="100" t="s">
        <v>101</v>
      </c>
      <c r="D55" s="101"/>
      <c r="E55" s="101"/>
      <c r="F55" s="101"/>
      <c r="G55" s="101"/>
      <c r="H55" s="102"/>
      <c r="I55" s="78">
        <f t="shared" si="2"/>
        <v>0</v>
      </c>
      <c r="J55" s="78">
        <f>J56</f>
        <v>0</v>
      </c>
      <c r="K55" s="78">
        <f t="shared" ref="K55:M55" si="20">K56</f>
        <v>0</v>
      </c>
      <c r="L55" s="78">
        <f t="shared" si="20"/>
        <v>0</v>
      </c>
      <c r="M55" s="78">
        <f t="shared" si="20"/>
        <v>0</v>
      </c>
      <c r="N55" s="91">
        <f t="shared" si="17"/>
        <v>0</v>
      </c>
      <c r="O55" s="91">
        <f>O56</f>
        <v>0</v>
      </c>
      <c r="P55" s="91">
        <f t="shared" ref="P55:R55" si="21">P56</f>
        <v>0</v>
      </c>
      <c r="Q55" s="91">
        <f t="shared" si="21"/>
        <v>0</v>
      </c>
      <c r="R55" s="92">
        <f t="shared" si="21"/>
        <v>0</v>
      </c>
      <c r="S55" s="107" t="s">
        <v>131</v>
      </c>
      <c r="T55" s="108"/>
    </row>
    <row r="56" spans="2:20" s="5" customFormat="1" ht="273" x14ac:dyDescent="0.25">
      <c r="B56" s="23" t="s">
        <v>104</v>
      </c>
      <c r="C56" s="22" t="s">
        <v>103</v>
      </c>
      <c r="D56" s="28" t="s">
        <v>241</v>
      </c>
      <c r="E56" s="35"/>
      <c r="F56" s="33" t="s">
        <v>175</v>
      </c>
      <c r="G56" s="46">
        <v>44197</v>
      </c>
      <c r="H56" s="74">
        <v>44469</v>
      </c>
      <c r="I56" s="79">
        <f t="shared" si="2"/>
        <v>0</v>
      </c>
      <c r="J56" s="79">
        <v>0</v>
      </c>
      <c r="K56" s="79">
        <v>0</v>
      </c>
      <c r="L56" s="79">
        <v>0</v>
      </c>
      <c r="M56" s="79">
        <v>0</v>
      </c>
      <c r="N56" s="93"/>
      <c r="O56" s="93"/>
      <c r="P56" s="93"/>
      <c r="Q56" s="93"/>
      <c r="R56" s="94"/>
      <c r="S56" s="10"/>
      <c r="T56" s="12"/>
    </row>
    <row r="57" spans="2:20" s="9" customFormat="1" ht="36" customHeight="1" x14ac:dyDescent="0.25">
      <c r="B57" s="53" t="s">
        <v>105</v>
      </c>
      <c r="C57" s="100" t="s">
        <v>106</v>
      </c>
      <c r="D57" s="101"/>
      <c r="E57" s="101"/>
      <c r="F57" s="101"/>
      <c r="G57" s="101"/>
      <c r="H57" s="102"/>
      <c r="I57" s="78">
        <f t="shared" si="2"/>
        <v>0</v>
      </c>
      <c r="J57" s="78">
        <f>J58</f>
        <v>0</v>
      </c>
      <c r="K57" s="78">
        <f t="shared" ref="K57:M57" si="22">K58</f>
        <v>0</v>
      </c>
      <c r="L57" s="78">
        <f t="shared" si="22"/>
        <v>0</v>
      </c>
      <c r="M57" s="78">
        <f t="shared" si="22"/>
        <v>0</v>
      </c>
      <c r="N57" s="91">
        <f>O57+P57+Q57+R57</f>
        <v>0</v>
      </c>
      <c r="O57" s="91">
        <f>O58</f>
        <v>0</v>
      </c>
      <c r="P57" s="91">
        <f t="shared" ref="P57:R57" si="23">P58</f>
        <v>0</v>
      </c>
      <c r="Q57" s="91">
        <f t="shared" si="23"/>
        <v>0</v>
      </c>
      <c r="R57" s="92">
        <f t="shared" si="23"/>
        <v>0</v>
      </c>
      <c r="S57" s="107" t="s">
        <v>131</v>
      </c>
      <c r="T57" s="108"/>
    </row>
    <row r="58" spans="2:20" s="5" customFormat="1" ht="387" customHeight="1" x14ac:dyDescent="0.25">
      <c r="B58" s="23" t="s">
        <v>108</v>
      </c>
      <c r="C58" s="22" t="s">
        <v>107</v>
      </c>
      <c r="D58" s="27" t="s">
        <v>176</v>
      </c>
      <c r="E58" s="35"/>
      <c r="F58" s="35" t="s">
        <v>177</v>
      </c>
      <c r="G58" s="46">
        <v>44197</v>
      </c>
      <c r="H58" s="74">
        <v>44469</v>
      </c>
      <c r="I58" s="79">
        <f t="shared" si="2"/>
        <v>0</v>
      </c>
      <c r="J58" s="79">
        <v>0</v>
      </c>
      <c r="K58" s="79">
        <v>0</v>
      </c>
      <c r="L58" s="79">
        <v>0</v>
      </c>
      <c r="M58" s="79">
        <v>0</v>
      </c>
      <c r="N58" s="93"/>
      <c r="O58" s="93"/>
      <c r="P58" s="93"/>
      <c r="Q58" s="93"/>
      <c r="R58" s="94"/>
      <c r="S58" s="10"/>
      <c r="T58" s="12"/>
    </row>
    <row r="59" spans="2:20" s="9" customFormat="1" ht="42" customHeight="1" x14ac:dyDescent="0.25">
      <c r="B59" s="53" t="s">
        <v>110</v>
      </c>
      <c r="C59" s="100" t="s">
        <v>109</v>
      </c>
      <c r="D59" s="101"/>
      <c r="E59" s="101"/>
      <c r="F59" s="101"/>
      <c r="G59" s="101"/>
      <c r="H59" s="102"/>
      <c r="I59" s="78">
        <f>J59+K59+L59+M59</f>
        <v>22578.2</v>
      </c>
      <c r="J59" s="78">
        <f>SUM(J60:J76)</f>
        <v>0</v>
      </c>
      <c r="K59" s="78">
        <f t="shared" ref="K59:M59" si="24">SUM(K60:K76)</f>
        <v>5187.7</v>
      </c>
      <c r="L59" s="78">
        <f>SUM(L60:L76)</f>
        <v>17390.5</v>
      </c>
      <c r="M59" s="78">
        <f t="shared" si="24"/>
        <v>0</v>
      </c>
      <c r="N59" s="91">
        <f>O59+P59+Q59+R59</f>
        <v>6687.4000000000005</v>
      </c>
      <c r="O59" s="91">
        <f>SUM(O60:O76)</f>
        <v>0</v>
      </c>
      <c r="P59" s="91">
        <f t="shared" ref="P59:R59" si="25">SUM(P60:P76)</f>
        <v>0</v>
      </c>
      <c r="Q59" s="91">
        <f t="shared" si="25"/>
        <v>6687.4000000000005</v>
      </c>
      <c r="R59" s="91">
        <f t="shared" si="25"/>
        <v>0</v>
      </c>
      <c r="S59" s="107" t="s">
        <v>131</v>
      </c>
      <c r="T59" s="108"/>
    </row>
    <row r="60" spans="2:20" s="5" customFormat="1" ht="168" x14ac:dyDescent="0.25">
      <c r="B60" s="23" t="s">
        <v>112</v>
      </c>
      <c r="C60" s="22" t="s">
        <v>111</v>
      </c>
      <c r="D60" s="22" t="s">
        <v>179</v>
      </c>
      <c r="E60" s="35"/>
      <c r="F60" s="36" t="s">
        <v>178</v>
      </c>
      <c r="G60" s="46">
        <v>44197</v>
      </c>
      <c r="H60" s="74">
        <v>44469</v>
      </c>
      <c r="I60" s="79">
        <f t="shared" si="2"/>
        <v>5795.1</v>
      </c>
      <c r="J60" s="79">
        <v>0</v>
      </c>
      <c r="K60" s="79">
        <v>0</v>
      </c>
      <c r="L60" s="79">
        <f>3995.1+1800</f>
        <v>5795.1</v>
      </c>
      <c r="M60" s="79">
        <v>0</v>
      </c>
      <c r="N60" s="93">
        <f>O60+P60+Q60+R60</f>
        <v>3863.4</v>
      </c>
      <c r="O60" s="93"/>
      <c r="P60" s="93"/>
      <c r="Q60" s="93">
        <v>3863.4</v>
      </c>
      <c r="R60" s="94"/>
      <c r="S60" s="10"/>
      <c r="T60" s="12"/>
    </row>
    <row r="61" spans="2:20" s="5" customFormat="1" ht="186.75" customHeight="1" x14ac:dyDescent="0.25">
      <c r="B61" s="23" t="s">
        <v>114</v>
      </c>
      <c r="C61" s="22" t="s">
        <v>113</v>
      </c>
      <c r="D61" s="22" t="s">
        <v>179</v>
      </c>
      <c r="E61" s="35"/>
      <c r="F61" s="23" t="s">
        <v>176</v>
      </c>
      <c r="G61" s="46">
        <v>44197</v>
      </c>
      <c r="H61" s="74">
        <v>44469</v>
      </c>
      <c r="I61" s="79">
        <f t="shared" si="2"/>
        <v>0</v>
      </c>
      <c r="J61" s="79">
        <v>0</v>
      </c>
      <c r="K61" s="79">
        <v>0</v>
      </c>
      <c r="L61" s="79">
        <v>0</v>
      </c>
      <c r="M61" s="79">
        <v>0</v>
      </c>
      <c r="N61" s="93"/>
      <c r="O61" s="93"/>
      <c r="P61" s="93"/>
      <c r="Q61" s="93"/>
      <c r="R61" s="94"/>
      <c r="S61" s="10"/>
      <c r="T61" s="12"/>
    </row>
    <row r="62" spans="2:20" s="5" customFormat="1" ht="147" x14ac:dyDescent="0.25">
      <c r="B62" s="23" t="s">
        <v>116</v>
      </c>
      <c r="C62" s="22" t="s">
        <v>115</v>
      </c>
      <c r="D62" s="27" t="s">
        <v>179</v>
      </c>
      <c r="E62" s="35"/>
      <c r="F62" s="37" t="s">
        <v>190</v>
      </c>
      <c r="G62" s="46">
        <v>44197</v>
      </c>
      <c r="H62" s="74">
        <v>44469</v>
      </c>
      <c r="I62" s="79">
        <f t="shared" si="2"/>
        <v>0</v>
      </c>
      <c r="J62" s="79">
        <v>0</v>
      </c>
      <c r="K62" s="79">
        <v>0</v>
      </c>
      <c r="L62" s="79">
        <v>0</v>
      </c>
      <c r="M62" s="79">
        <v>0</v>
      </c>
      <c r="N62" s="93">
        <f>O62+P62+Q62+R62</f>
        <v>0</v>
      </c>
      <c r="O62" s="93"/>
      <c r="P62" s="93"/>
      <c r="Q62" s="93"/>
      <c r="R62" s="94"/>
      <c r="S62" s="10"/>
      <c r="T62" s="12"/>
    </row>
    <row r="63" spans="2:20" s="5" customFormat="1" ht="252" x14ac:dyDescent="0.25">
      <c r="B63" s="23" t="s">
        <v>118</v>
      </c>
      <c r="C63" s="22" t="s">
        <v>117</v>
      </c>
      <c r="D63" s="22" t="s">
        <v>179</v>
      </c>
      <c r="E63" s="35"/>
      <c r="F63" s="23" t="s">
        <v>191</v>
      </c>
      <c r="G63" s="46">
        <v>44197</v>
      </c>
      <c r="H63" s="74">
        <v>44469</v>
      </c>
      <c r="I63" s="79">
        <f t="shared" si="2"/>
        <v>562.1</v>
      </c>
      <c r="J63" s="79">
        <v>0</v>
      </c>
      <c r="K63" s="79">
        <v>0</v>
      </c>
      <c r="L63" s="79">
        <v>562.1</v>
      </c>
      <c r="M63" s="79">
        <v>0</v>
      </c>
      <c r="N63" s="93">
        <f>O63+P63+Q63+R63</f>
        <v>312.2</v>
      </c>
      <c r="O63" s="93"/>
      <c r="P63" s="93"/>
      <c r="Q63" s="93">
        <v>312.2</v>
      </c>
      <c r="R63" s="94"/>
      <c r="S63" s="10"/>
      <c r="T63" s="20"/>
    </row>
    <row r="64" spans="2:20" s="5" customFormat="1" ht="250.5" customHeight="1" x14ac:dyDescent="0.25">
      <c r="B64" s="23" t="s">
        <v>120</v>
      </c>
      <c r="C64" s="22" t="s">
        <v>119</v>
      </c>
      <c r="D64" s="22" t="s">
        <v>179</v>
      </c>
      <c r="E64" s="35"/>
      <c r="F64" s="23" t="s">
        <v>207</v>
      </c>
      <c r="G64" s="46">
        <v>44197</v>
      </c>
      <c r="H64" s="74">
        <v>44469</v>
      </c>
      <c r="I64" s="86">
        <f t="shared" si="2"/>
        <v>6381.2</v>
      </c>
      <c r="J64" s="79">
        <v>0</v>
      </c>
      <c r="K64" s="79">
        <v>0</v>
      </c>
      <c r="L64" s="79">
        <v>6381.2</v>
      </c>
      <c r="M64" s="79">
        <v>0</v>
      </c>
      <c r="N64" s="93">
        <f>O64+P64+Q64</f>
        <v>0</v>
      </c>
      <c r="O64" s="93"/>
      <c r="P64" s="93"/>
      <c r="Q64" s="93"/>
      <c r="R64" s="94"/>
      <c r="S64" s="10"/>
      <c r="T64" s="20"/>
    </row>
    <row r="65" spans="2:20" s="5" customFormat="1" ht="273" x14ac:dyDescent="0.25">
      <c r="B65" s="54" t="s">
        <v>132</v>
      </c>
      <c r="C65" s="22" t="s">
        <v>180</v>
      </c>
      <c r="D65" s="27" t="s">
        <v>179</v>
      </c>
      <c r="E65" s="35"/>
      <c r="F65" s="41" t="s">
        <v>210</v>
      </c>
      <c r="G65" s="46">
        <v>44197</v>
      </c>
      <c r="H65" s="74">
        <v>44469</v>
      </c>
      <c r="I65" s="79">
        <f t="shared" si="2"/>
        <v>1865.8</v>
      </c>
      <c r="J65" s="79">
        <v>0</v>
      </c>
      <c r="K65" s="79">
        <v>0</v>
      </c>
      <c r="L65" s="79">
        <f>1824.2+41.6</f>
        <v>1865.8</v>
      </c>
      <c r="M65" s="79">
        <v>0</v>
      </c>
      <c r="N65" s="93">
        <f>O65+P65+Q65</f>
        <v>1017.5</v>
      </c>
      <c r="O65" s="93"/>
      <c r="P65" s="93"/>
      <c r="Q65" s="93">
        <v>1017.5</v>
      </c>
      <c r="R65" s="94"/>
      <c r="S65" s="10"/>
      <c r="T65" s="12"/>
    </row>
    <row r="66" spans="2:20" s="5" customFormat="1" ht="252" x14ac:dyDescent="0.25">
      <c r="B66" s="54" t="s">
        <v>133</v>
      </c>
      <c r="C66" s="22" t="s">
        <v>121</v>
      </c>
      <c r="D66" s="22" t="s">
        <v>179</v>
      </c>
      <c r="E66" s="23"/>
      <c r="F66" s="23" t="s">
        <v>208</v>
      </c>
      <c r="G66" s="46">
        <v>44197</v>
      </c>
      <c r="H66" s="74">
        <v>44469</v>
      </c>
      <c r="I66" s="79">
        <f t="shared" si="2"/>
        <v>3981.3</v>
      </c>
      <c r="J66" s="79">
        <v>0</v>
      </c>
      <c r="K66" s="79">
        <v>3193</v>
      </c>
      <c r="L66" s="79">
        <v>788.3</v>
      </c>
      <c r="M66" s="79">
        <v>0</v>
      </c>
      <c r="N66" s="93">
        <f t="shared" ref="N66:N68" si="26">O66+P66+Q66</f>
        <v>788.3</v>
      </c>
      <c r="O66" s="93"/>
      <c r="P66" s="93"/>
      <c r="Q66" s="93">
        <v>788.3</v>
      </c>
      <c r="R66" s="94"/>
      <c r="S66" s="10"/>
      <c r="T66" s="12"/>
    </row>
    <row r="67" spans="2:20" s="5" customFormat="1" ht="164.25" customHeight="1" x14ac:dyDescent="0.25">
      <c r="B67" s="54" t="s">
        <v>134</v>
      </c>
      <c r="C67" s="22" t="s">
        <v>122</v>
      </c>
      <c r="D67" s="22" t="s">
        <v>179</v>
      </c>
      <c r="E67" s="35"/>
      <c r="F67" s="33" t="s">
        <v>176</v>
      </c>
      <c r="G67" s="46">
        <v>44197</v>
      </c>
      <c r="H67" s="74">
        <v>44469</v>
      </c>
      <c r="I67" s="79">
        <f t="shared" si="2"/>
        <v>0</v>
      </c>
      <c r="J67" s="79">
        <v>0</v>
      </c>
      <c r="K67" s="79">
        <v>0</v>
      </c>
      <c r="L67" s="79">
        <v>0</v>
      </c>
      <c r="M67" s="79">
        <v>0</v>
      </c>
      <c r="N67" s="93">
        <f t="shared" si="26"/>
        <v>0</v>
      </c>
      <c r="O67" s="93"/>
      <c r="P67" s="93"/>
      <c r="Q67" s="93"/>
      <c r="R67" s="94"/>
      <c r="S67" s="10"/>
      <c r="T67" s="12"/>
    </row>
    <row r="68" spans="2:20" s="5" customFormat="1" ht="168" x14ac:dyDescent="0.25">
      <c r="B68" s="54" t="s">
        <v>135</v>
      </c>
      <c r="C68" s="22" t="s">
        <v>123</v>
      </c>
      <c r="D68" s="27" t="s">
        <v>179</v>
      </c>
      <c r="E68" s="35"/>
      <c r="F68" s="23" t="s">
        <v>176</v>
      </c>
      <c r="G68" s="46">
        <v>44197</v>
      </c>
      <c r="H68" s="74">
        <v>44469</v>
      </c>
      <c r="I68" s="79">
        <f t="shared" si="2"/>
        <v>0</v>
      </c>
      <c r="J68" s="79">
        <v>0</v>
      </c>
      <c r="K68" s="79">
        <v>0</v>
      </c>
      <c r="L68" s="79">
        <v>0</v>
      </c>
      <c r="M68" s="79">
        <v>0</v>
      </c>
      <c r="N68" s="93">
        <f t="shared" si="26"/>
        <v>0</v>
      </c>
      <c r="O68" s="93"/>
      <c r="P68" s="93"/>
      <c r="Q68" s="93"/>
      <c r="R68" s="94"/>
      <c r="S68" s="10"/>
      <c r="T68" s="12"/>
    </row>
    <row r="69" spans="2:20" s="5" customFormat="1" ht="227.25" customHeight="1" x14ac:dyDescent="0.25">
      <c r="B69" s="54" t="s">
        <v>136</v>
      </c>
      <c r="C69" s="22" t="s">
        <v>149</v>
      </c>
      <c r="D69" s="22" t="s">
        <v>179</v>
      </c>
      <c r="E69" s="35"/>
      <c r="F69" s="23" t="s">
        <v>176</v>
      </c>
      <c r="G69" s="46">
        <v>44197</v>
      </c>
      <c r="H69" s="74">
        <v>44469</v>
      </c>
      <c r="I69" s="79">
        <f t="shared" si="2"/>
        <v>1195.2</v>
      </c>
      <c r="J69" s="79">
        <v>0</v>
      </c>
      <c r="K69" s="79">
        <v>0</v>
      </c>
      <c r="L69" s="79">
        <f>1098.8+96.4</f>
        <v>1195.2</v>
      </c>
      <c r="M69" s="79">
        <v>0</v>
      </c>
      <c r="N69" s="93">
        <f>O69+P69+Q69</f>
        <v>540.20000000000005</v>
      </c>
      <c r="O69" s="93"/>
      <c r="P69" s="93"/>
      <c r="Q69" s="93">
        <v>540.20000000000005</v>
      </c>
      <c r="R69" s="94"/>
      <c r="S69" s="10"/>
      <c r="T69" s="20"/>
    </row>
    <row r="70" spans="2:20" s="5" customFormat="1" ht="355.5" customHeight="1" x14ac:dyDescent="0.25">
      <c r="B70" s="54" t="s">
        <v>137</v>
      </c>
      <c r="C70" s="22" t="s">
        <v>124</v>
      </c>
      <c r="D70" s="22" t="s">
        <v>179</v>
      </c>
      <c r="E70" s="35"/>
      <c r="F70" s="33" t="s">
        <v>176</v>
      </c>
      <c r="G70" s="46">
        <v>44197</v>
      </c>
      <c r="H70" s="74">
        <v>44469</v>
      </c>
      <c r="I70" s="79">
        <f t="shared" si="2"/>
        <v>242.29999999999998</v>
      </c>
      <c r="J70" s="79">
        <v>0</v>
      </c>
      <c r="K70" s="79">
        <v>0</v>
      </c>
      <c r="L70" s="79">
        <f>106+124.2+12.1</f>
        <v>242.29999999999998</v>
      </c>
      <c r="M70" s="79">
        <v>0</v>
      </c>
      <c r="N70" s="93">
        <f>O70+P70+Q70</f>
        <v>165.8</v>
      </c>
      <c r="O70" s="93"/>
      <c r="P70" s="93"/>
      <c r="Q70" s="93">
        <v>165.8</v>
      </c>
      <c r="R70" s="94"/>
      <c r="S70" s="10"/>
      <c r="T70" s="20"/>
    </row>
    <row r="71" spans="2:20" s="5" customFormat="1" ht="342" customHeight="1" x14ac:dyDescent="0.25">
      <c r="B71" s="54" t="s">
        <v>138</v>
      </c>
      <c r="C71" s="22" t="s">
        <v>125</v>
      </c>
      <c r="D71" s="22" t="s">
        <v>179</v>
      </c>
      <c r="E71" s="35"/>
      <c r="F71" s="23" t="s">
        <v>192</v>
      </c>
      <c r="G71" s="46">
        <v>44197</v>
      </c>
      <c r="H71" s="74">
        <v>44469</v>
      </c>
      <c r="I71" s="79">
        <f t="shared" si="2"/>
        <v>0</v>
      </c>
      <c r="J71" s="79">
        <v>0</v>
      </c>
      <c r="K71" s="79">
        <v>0</v>
      </c>
      <c r="L71" s="79">
        <v>0</v>
      </c>
      <c r="M71" s="79">
        <v>0</v>
      </c>
      <c r="N71" s="93">
        <f>O71+P71+Q71</f>
        <v>0</v>
      </c>
      <c r="O71" s="93"/>
      <c r="P71" s="93"/>
      <c r="Q71" s="93"/>
      <c r="R71" s="94"/>
      <c r="S71" s="10"/>
      <c r="T71" s="12"/>
    </row>
    <row r="72" spans="2:20" s="4" customFormat="1" ht="210" x14ac:dyDescent="0.3">
      <c r="B72" s="56" t="s">
        <v>139</v>
      </c>
      <c r="C72" s="50" t="s">
        <v>126</v>
      </c>
      <c r="D72" s="27" t="s">
        <v>179</v>
      </c>
      <c r="E72" s="35"/>
      <c r="F72" s="35" t="s">
        <v>193</v>
      </c>
      <c r="G72" s="46">
        <v>44197</v>
      </c>
      <c r="H72" s="74">
        <v>44469</v>
      </c>
      <c r="I72" s="79">
        <f t="shared" si="2"/>
        <v>1994.7</v>
      </c>
      <c r="J72" s="79">
        <v>0</v>
      </c>
      <c r="K72" s="79">
        <v>1994.7</v>
      </c>
      <c r="L72" s="79">
        <v>0</v>
      </c>
      <c r="M72" s="79">
        <v>0</v>
      </c>
      <c r="N72" s="93">
        <f>O72+P72+Q72</f>
        <v>0</v>
      </c>
      <c r="O72" s="93"/>
      <c r="P72" s="93"/>
      <c r="Q72" s="93"/>
      <c r="R72" s="94"/>
      <c r="S72" s="10"/>
      <c r="T72" s="20"/>
    </row>
    <row r="73" spans="2:20" s="4" customFormat="1" ht="147" customHeight="1" x14ac:dyDescent="0.3">
      <c r="B73" s="56" t="s">
        <v>140</v>
      </c>
      <c r="C73" s="50" t="s">
        <v>127</v>
      </c>
      <c r="D73" s="22" t="s">
        <v>179</v>
      </c>
      <c r="E73" s="35"/>
      <c r="F73" s="35" t="s">
        <v>194</v>
      </c>
      <c r="G73" s="46">
        <v>44197</v>
      </c>
      <c r="H73" s="74">
        <v>44469</v>
      </c>
      <c r="I73" s="79">
        <f t="shared" si="2"/>
        <v>0</v>
      </c>
      <c r="J73" s="79">
        <v>0</v>
      </c>
      <c r="K73" s="79">
        <v>0</v>
      </c>
      <c r="L73" s="79">
        <v>0</v>
      </c>
      <c r="M73" s="79">
        <v>0</v>
      </c>
      <c r="N73" s="93">
        <f>O73+P73+Q73</f>
        <v>0</v>
      </c>
      <c r="O73" s="93"/>
      <c r="P73" s="93"/>
      <c r="Q73" s="93"/>
      <c r="R73" s="94"/>
      <c r="S73" s="10"/>
      <c r="T73" s="13"/>
    </row>
    <row r="74" spans="2:20" s="4" customFormat="1" ht="174" customHeight="1" x14ac:dyDescent="0.3">
      <c r="B74" s="56" t="s">
        <v>141</v>
      </c>
      <c r="C74" s="50" t="s">
        <v>128</v>
      </c>
      <c r="D74" s="27" t="s">
        <v>179</v>
      </c>
      <c r="E74" s="35"/>
      <c r="F74" s="33" t="s">
        <v>176</v>
      </c>
      <c r="G74" s="46">
        <v>44197</v>
      </c>
      <c r="H74" s="74">
        <v>44469</v>
      </c>
      <c r="I74" s="79">
        <f t="shared" si="2"/>
        <v>560.5</v>
      </c>
      <c r="J74" s="79">
        <v>0</v>
      </c>
      <c r="K74" s="79">
        <v>0</v>
      </c>
      <c r="L74" s="79">
        <v>560.5</v>
      </c>
      <c r="M74" s="79">
        <v>0</v>
      </c>
      <c r="N74" s="93">
        <f t="shared" ref="N74:N76" si="27">O74+P74+Q74</f>
        <v>0</v>
      </c>
      <c r="O74" s="93"/>
      <c r="P74" s="93"/>
      <c r="Q74" s="93"/>
      <c r="R74" s="94"/>
      <c r="S74" s="10"/>
      <c r="T74" s="13"/>
    </row>
    <row r="75" spans="2:20" s="4" customFormat="1" ht="183" customHeight="1" x14ac:dyDescent="0.3">
      <c r="B75" s="56" t="s">
        <v>142</v>
      </c>
      <c r="C75" s="50" t="s">
        <v>129</v>
      </c>
      <c r="D75" s="22" t="s">
        <v>179</v>
      </c>
      <c r="E75" s="45" t="s">
        <v>131</v>
      </c>
      <c r="F75" s="45" t="s">
        <v>131</v>
      </c>
      <c r="G75" s="74">
        <v>44197</v>
      </c>
      <c r="H75" s="74">
        <v>44469</v>
      </c>
      <c r="I75" s="79">
        <f t="shared" ref="I75" si="28">J75+K75+L75+M75</f>
        <v>0</v>
      </c>
      <c r="J75" s="79">
        <v>0</v>
      </c>
      <c r="K75" s="79">
        <v>0</v>
      </c>
      <c r="L75" s="79">
        <v>0</v>
      </c>
      <c r="M75" s="79">
        <v>0</v>
      </c>
      <c r="N75" s="93">
        <f t="shared" ref="N75" si="29">O75+P75+Q75</f>
        <v>0</v>
      </c>
      <c r="O75" s="93"/>
      <c r="P75" s="93"/>
      <c r="Q75" s="93"/>
      <c r="R75" s="94"/>
      <c r="S75" s="124" t="s">
        <v>131</v>
      </c>
      <c r="T75" s="125"/>
    </row>
    <row r="76" spans="2:20" s="4" customFormat="1" ht="180.75" customHeight="1" x14ac:dyDescent="0.3">
      <c r="B76" s="56" t="s">
        <v>216</v>
      </c>
      <c r="C76" s="50" t="s">
        <v>217</v>
      </c>
      <c r="D76" s="27" t="s">
        <v>179</v>
      </c>
      <c r="E76" s="23" t="s">
        <v>131</v>
      </c>
      <c r="F76" s="23" t="s">
        <v>131</v>
      </c>
      <c r="G76" s="74">
        <v>44197</v>
      </c>
      <c r="H76" s="74">
        <v>44469</v>
      </c>
      <c r="I76" s="79">
        <f t="shared" si="2"/>
        <v>0</v>
      </c>
      <c r="J76" s="79">
        <v>0</v>
      </c>
      <c r="K76" s="79">
        <v>0</v>
      </c>
      <c r="L76" s="79">
        <v>0</v>
      </c>
      <c r="M76" s="79">
        <v>0</v>
      </c>
      <c r="N76" s="93">
        <f t="shared" si="27"/>
        <v>0</v>
      </c>
      <c r="O76" s="93"/>
      <c r="P76" s="93"/>
      <c r="Q76" s="93"/>
      <c r="R76" s="94"/>
      <c r="S76" s="124" t="s">
        <v>131</v>
      </c>
      <c r="T76" s="125"/>
    </row>
    <row r="77" spans="2:20" s="4" customFormat="1" ht="76.5" customHeight="1" x14ac:dyDescent="0.3">
      <c r="B77" s="57" t="s">
        <v>143</v>
      </c>
      <c r="C77" s="51" t="s">
        <v>130</v>
      </c>
      <c r="D77" s="30"/>
      <c r="E77" s="23" t="s">
        <v>131</v>
      </c>
      <c r="F77" s="23" t="s">
        <v>131</v>
      </c>
      <c r="G77" s="25" t="s">
        <v>131</v>
      </c>
      <c r="H77" s="25" t="s">
        <v>131</v>
      </c>
      <c r="I77" s="78">
        <f>J77+K77+L77+M77</f>
        <v>1144174</v>
      </c>
      <c r="J77" s="78">
        <f>J9+J16+J28+J31+J39+J41+J43+J55+J57+J59</f>
        <v>330663.70000000007</v>
      </c>
      <c r="K77" s="78">
        <f>K9+K16+K28+K31+K39+K41+K43+K55+K57+K59</f>
        <v>29232.799999999999</v>
      </c>
      <c r="L77" s="87">
        <f>L9+L16+L28+L31+L39+L41+L43+L55+L57+L59</f>
        <v>25068.799999999999</v>
      </c>
      <c r="M77" s="78">
        <f>M9+M16+M28+M31+M39+M41+M43+M55+M57+M59</f>
        <v>759208.7</v>
      </c>
      <c r="N77" s="91">
        <f>O77+P77+Q77+R77</f>
        <v>589776.6</v>
      </c>
      <c r="O77" s="91">
        <f>O9+O16+O28+O31+O39+O41+O43+O55+O57+O59</f>
        <v>94259.8</v>
      </c>
      <c r="P77" s="91">
        <f>P9+P16+P28+P31+P39+P41+P43+P55+P57+P59</f>
        <v>10367.6</v>
      </c>
      <c r="Q77" s="91">
        <f>Q9+Q16+Q28+Q31+Q39+Q41+Q43+Q55+Q57+Q59</f>
        <v>10463.200000000001</v>
      </c>
      <c r="R77" s="92">
        <f>R9+R16+R28+R31+R39+R41+R43+R55+R57+R59</f>
        <v>474686</v>
      </c>
      <c r="S77" s="105" t="s">
        <v>131</v>
      </c>
      <c r="T77" s="106"/>
    </row>
    <row r="78" spans="2:20" s="4" customFormat="1" ht="112.5" customHeight="1" x14ac:dyDescent="0.3">
      <c r="B78" s="58" t="s">
        <v>144</v>
      </c>
      <c r="C78" s="50"/>
      <c r="D78" s="22" t="s">
        <v>204</v>
      </c>
      <c r="E78" s="23" t="s">
        <v>131</v>
      </c>
      <c r="F78" s="23" t="s">
        <v>131</v>
      </c>
      <c r="G78" s="25" t="s">
        <v>131</v>
      </c>
      <c r="H78" s="25" t="s">
        <v>131</v>
      </c>
      <c r="I78" s="79">
        <f>J78+K78+L78+M78</f>
        <v>1520899.9000000001</v>
      </c>
      <c r="J78" s="79">
        <f>J77</f>
        <v>330663.70000000007</v>
      </c>
      <c r="K78" s="79">
        <f t="shared" ref="K78:L78" si="30">K77</f>
        <v>29232.799999999999</v>
      </c>
      <c r="L78" s="79">
        <f t="shared" si="30"/>
        <v>25068.799999999999</v>
      </c>
      <c r="M78" s="79">
        <f>N78+O78+P78+Q78+R78</f>
        <v>1135934.6000000001</v>
      </c>
      <c r="N78" s="93">
        <f>O78+P78+Q78+R78</f>
        <v>567967.30000000005</v>
      </c>
      <c r="O78" s="93">
        <f>O77</f>
        <v>94259.8</v>
      </c>
      <c r="P78" s="96">
        <f t="shared" ref="P78:Q79" si="31">P77</f>
        <v>10367.6</v>
      </c>
      <c r="Q78" s="93">
        <f t="shared" si="31"/>
        <v>10463.200000000001</v>
      </c>
      <c r="R78" s="93">
        <f>R77-R80</f>
        <v>452876.7</v>
      </c>
      <c r="S78" s="105" t="s">
        <v>131</v>
      </c>
      <c r="T78" s="106"/>
    </row>
    <row r="79" spans="2:20" s="4" customFormat="1" ht="68.25" customHeight="1" x14ac:dyDescent="0.3">
      <c r="B79" s="58" t="s">
        <v>145</v>
      </c>
      <c r="C79" s="50"/>
      <c r="D79" s="22" t="s">
        <v>146</v>
      </c>
      <c r="E79" s="23" t="s">
        <v>131</v>
      </c>
      <c r="F79" s="23" t="s">
        <v>131</v>
      </c>
      <c r="G79" s="25" t="s">
        <v>131</v>
      </c>
      <c r="H79" s="25" t="s">
        <v>131</v>
      </c>
      <c r="I79" s="79">
        <f>J79+K79+L79+M79</f>
        <v>1113297.2</v>
      </c>
      <c r="J79" s="79">
        <f>J77</f>
        <v>330663.70000000007</v>
      </c>
      <c r="K79" s="79">
        <f t="shared" ref="K79:L79" si="32">K77</f>
        <v>29232.799999999999</v>
      </c>
      <c r="L79" s="79">
        <f t="shared" si="32"/>
        <v>25068.799999999999</v>
      </c>
      <c r="M79" s="79">
        <f>M77-M80</f>
        <v>728331.89999999991</v>
      </c>
      <c r="N79" s="93">
        <f>567967.3</f>
        <v>567967.30000000005</v>
      </c>
      <c r="O79" s="93">
        <f>O78</f>
        <v>94259.8</v>
      </c>
      <c r="P79" s="93" t="s">
        <v>225</v>
      </c>
      <c r="Q79" s="93">
        <f t="shared" si="31"/>
        <v>10463.200000000001</v>
      </c>
      <c r="R79" s="93">
        <f t="shared" ref="R79" si="33">R78</f>
        <v>452876.7</v>
      </c>
      <c r="S79" s="105" t="s">
        <v>131</v>
      </c>
      <c r="T79" s="106"/>
    </row>
    <row r="80" spans="2:20" s="4" customFormat="1" ht="96" customHeight="1" x14ac:dyDescent="0.3">
      <c r="B80" s="58" t="s">
        <v>147</v>
      </c>
      <c r="C80" s="50"/>
      <c r="D80" s="22" t="s">
        <v>148</v>
      </c>
      <c r="E80" s="23" t="s">
        <v>131</v>
      </c>
      <c r="F80" s="23" t="s">
        <v>131</v>
      </c>
      <c r="G80" s="25" t="s">
        <v>131</v>
      </c>
      <c r="H80" s="25" t="s">
        <v>131</v>
      </c>
      <c r="I80" s="79">
        <f>J80+K80+L80+M80</f>
        <v>30876.799999999999</v>
      </c>
      <c r="J80" s="79">
        <v>0</v>
      </c>
      <c r="K80" s="79">
        <v>0</v>
      </c>
      <c r="L80" s="79">
        <v>0</v>
      </c>
      <c r="M80" s="79">
        <v>30876.799999999999</v>
      </c>
      <c r="N80" s="93">
        <f>O80+P80+Q80+R80</f>
        <v>21809.3</v>
      </c>
      <c r="O80" s="93">
        <v>0</v>
      </c>
      <c r="P80" s="93">
        <v>0</v>
      </c>
      <c r="Q80" s="93">
        <v>0</v>
      </c>
      <c r="R80" s="94">
        <v>21809.3</v>
      </c>
      <c r="S80" s="105" t="s">
        <v>131</v>
      </c>
      <c r="T80" s="106"/>
    </row>
    <row r="81" spans="2:21" s="4" customFormat="1" x14ac:dyDescent="0.3">
      <c r="B81" s="59"/>
      <c r="C81" s="48"/>
      <c r="D81" s="27"/>
      <c r="E81" s="33"/>
      <c r="F81" s="33"/>
      <c r="G81" s="48"/>
      <c r="H81" s="48"/>
      <c r="I81" s="75"/>
      <c r="J81" s="75"/>
      <c r="K81" s="75"/>
      <c r="L81" s="75"/>
      <c r="M81" s="75"/>
      <c r="N81" s="95"/>
      <c r="O81" s="95"/>
      <c r="P81" s="95"/>
      <c r="Q81" s="95"/>
      <c r="R81" s="95"/>
      <c r="S81" s="14"/>
      <c r="T81" s="14"/>
    </row>
    <row r="82" spans="2:21" s="4" customFormat="1" ht="54.75" customHeight="1" x14ac:dyDescent="0.3">
      <c r="B82" s="59"/>
      <c r="C82" s="103" t="s">
        <v>226</v>
      </c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4"/>
    </row>
    <row r="83" spans="2:21" s="4" customFormat="1" ht="54.75" customHeight="1" x14ac:dyDescent="0.3">
      <c r="B83" s="59"/>
      <c r="C83" s="27"/>
      <c r="D83" s="97"/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14"/>
    </row>
    <row r="84" spans="2:21" s="16" customFormat="1" x14ac:dyDescent="0.3">
      <c r="B84" s="59"/>
      <c r="C84" s="48"/>
      <c r="D84" s="27"/>
      <c r="E84" s="33"/>
      <c r="F84" s="33"/>
      <c r="G84" s="48"/>
      <c r="H84" s="48"/>
      <c r="I84" s="75"/>
      <c r="J84" s="75"/>
      <c r="K84" s="75"/>
      <c r="L84" s="75"/>
      <c r="M84" s="75"/>
      <c r="N84" s="95"/>
      <c r="O84" s="95"/>
      <c r="P84" s="95"/>
      <c r="Q84" s="95"/>
      <c r="R84" s="95"/>
      <c r="S84" s="15"/>
      <c r="T84" s="15"/>
    </row>
    <row r="85" spans="2:21" s="64" customFormat="1" ht="28.5" x14ac:dyDescent="0.45">
      <c r="B85" s="60"/>
      <c r="C85" s="61"/>
      <c r="D85" s="67" t="s">
        <v>185</v>
      </c>
      <c r="E85" s="68"/>
      <c r="F85" s="68"/>
      <c r="G85" s="69"/>
      <c r="H85" s="70" t="s">
        <v>218</v>
      </c>
      <c r="I85" s="80"/>
      <c r="J85" s="80"/>
      <c r="K85" s="81"/>
      <c r="L85" s="81"/>
      <c r="M85" s="81"/>
      <c r="N85" s="65"/>
      <c r="O85" s="65"/>
      <c r="P85" s="65"/>
      <c r="Q85" s="65"/>
      <c r="R85" s="65"/>
      <c r="S85" s="65"/>
      <c r="T85" s="65"/>
      <c r="U85" s="61"/>
    </row>
    <row r="86" spans="2:21" s="64" customFormat="1" ht="28.5" x14ac:dyDescent="0.45">
      <c r="B86" s="60"/>
      <c r="C86" s="61"/>
      <c r="D86" s="67"/>
      <c r="E86" s="68"/>
      <c r="F86" s="68"/>
      <c r="G86" s="69"/>
      <c r="H86" s="70"/>
      <c r="I86" s="80"/>
      <c r="J86" s="80"/>
      <c r="K86" s="81"/>
      <c r="L86" s="81"/>
      <c r="M86" s="81"/>
      <c r="N86" s="65"/>
      <c r="O86" s="65"/>
      <c r="P86" s="65"/>
      <c r="Q86" s="65"/>
      <c r="R86" s="65"/>
      <c r="S86" s="65"/>
      <c r="T86" s="65"/>
      <c r="U86" s="61"/>
    </row>
    <row r="87" spans="2:21" s="64" customFormat="1" ht="28.5" x14ac:dyDescent="0.45">
      <c r="B87" s="60"/>
      <c r="C87" s="61"/>
      <c r="D87" s="67"/>
      <c r="E87" s="68"/>
      <c r="F87" s="68"/>
      <c r="G87" s="69"/>
      <c r="H87" s="70"/>
      <c r="I87" s="80"/>
      <c r="J87" s="80"/>
      <c r="K87" s="81"/>
      <c r="L87" s="81"/>
      <c r="M87" s="81"/>
      <c r="N87" s="65"/>
      <c r="O87" s="65"/>
      <c r="P87" s="65"/>
      <c r="Q87" s="65"/>
      <c r="R87" s="65"/>
      <c r="S87" s="65"/>
      <c r="T87" s="65"/>
      <c r="U87" s="61"/>
    </row>
    <row r="88" spans="2:21" s="64" customFormat="1" ht="28.5" x14ac:dyDescent="0.45">
      <c r="B88" s="60"/>
      <c r="C88" s="61"/>
      <c r="D88" s="67" t="s">
        <v>223</v>
      </c>
      <c r="E88" s="68"/>
      <c r="F88" s="68"/>
      <c r="G88" s="69"/>
      <c r="H88" s="70" t="s">
        <v>224</v>
      </c>
      <c r="I88" s="80"/>
      <c r="J88" s="80"/>
      <c r="K88" s="81"/>
      <c r="L88" s="81"/>
      <c r="M88" s="81"/>
      <c r="N88" s="65"/>
      <c r="O88" s="65"/>
      <c r="P88" s="65"/>
      <c r="Q88" s="65"/>
      <c r="R88" s="65"/>
      <c r="S88" s="65"/>
      <c r="T88" s="65"/>
      <c r="U88" s="61"/>
    </row>
    <row r="89" spans="2:21" s="64" customFormat="1" ht="28.5" x14ac:dyDescent="0.45">
      <c r="B89" s="66"/>
      <c r="C89" s="61"/>
      <c r="D89" s="67"/>
      <c r="E89" s="68"/>
      <c r="F89" s="68"/>
      <c r="G89" s="70"/>
      <c r="H89" s="70"/>
      <c r="I89" s="80"/>
      <c r="J89" s="80"/>
      <c r="K89" s="81"/>
      <c r="L89" s="81"/>
      <c r="M89" s="81"/>
      <c r="N89" s="65"/>
      <c r="O89" s="65"/>
      <c r="P89" s="65"/>
      <c r="Q89" s="65"/>
      <c r="R89" s="65"/>
      <c r="S89" s="65"/>
      <c r="T89" s="65"/>
      <c r="U89" s="61"/>
    </row>
    <row r="90" spans="2:21" s="64" customFormat="1" ht="27.75" hidden="1" x14ac:dyDescent="0.45">
      <c r="B90" s="66"/>
      <c r="C90" s="61"/>
      <c r="D90" s="62"/>
      <c r="E90" s="63"/>
      <c r="F90" s="63"/>
      <c r="G90" s="61"/>
      <c r="H90" s="61"/>
      <c r="I90" s="81"/>
      <c r="J90" s="81"/>
      <c r="K90" s="81"/>
      <c r="L90" s="81"/>
      <c r="M90" s="81"/>
      <c r="N90" s="65"/>
      <c r="O90" s="65"/>
      <c r="P90" s="65"/>
      <c r="Q90" s="65"/>
      <c r="R90" s="65"/>
      <c r="S90" s="65"/>
      <c r="T90" s="65"/>
      <c r="U90" s="61"/>
    </row>
    <row r="92" spans="2:21" ht="23.25" x14ac:dyDescent="0.35">
      <c r="B92" s="98" t="s">
        <v>186</v>
      </c>
      <c r="C92" s="99"/>
    </row>
    <row r="93" spans="2:21" ht="23.25" x14ac:dyDescent="0.35">
      <c r="B93" s="98" t="s">
        <v>187</v>
      </c>
      <c r="C93" s="99"/>
    </row>
    <row r="94" spans="2:21" ht="23.25" x14ac:dyDescent="0.35">
      <c r="B94" s="98" t="s">
        <v>188</v>
      </c>
      <c r="C94" s="99"/>
    </row>
    <row r="95" spans="2:21" ht="23.25" x14ac:dyDescent="0.35">
      <c r="B95" s="98" t="s">
        <v>189</v>
      </c>
      <c r="C95" s="99"/>
    </row>
  </sheetData>
  <mergeCells count="41">
    <mergeCell ref="S6:T7"/>
    <mergeCell ref="S55:T55"/>
    <mergeCell ref="S57:T57"/>
    <mergeCell ref="S59:T59"/>
    <mergeCell ref="S76:T76"/>
    <mergeCell ref="S8:T8"/>
    <mergeCell ref="S75:T75"/>
    <mergeCell ref="B4:R4"/>
    <mergeCell ref="B6:B7"/>
    <mergeCell ref="C6:C7"/>
    <mergeCell ref="D6:D7"/>
    <mergeCell ref="C39:H39"/>
    <mergeCell ref="E6:F6"/>
    <mergeCell ref="G6:H6"/>
    <mergeCell ref="C28:H28"/>
    <mergeCell ref="C31:H31"/>
    <mergeCell ref="I6:M6"/>
    <mergeCell ref="N6:R6"/>
    <mergeCell ref="C9:H9"/>
    <mergeCell ref="C41:H41"/>
    <mergeCell ref="C43:H43"/>
    <mergeCell ref="S9:T9"/>
    <mergeCell ref="S16:T16"/>
    <mergeCell ref="S28:T28"/>
    <mergeCell ref="S31:T31"/>
    <mergeCell ref="S39:T39"/>
    <mergeCell ref="S41:T41"/>
    <mergeCell ref="S43:T43"/>
    <mergeCell ref="C16:H16"/>
    <mergeCell ref="B93:C93"/>
    <mergeCell ref="B94:C94"/>
    <mergeCell ref="B95:C95"/>
    <mergeCell ref="C55:H55"/>
    <mergeCell ref="C57:H57"/>
    <mergeCell ref="C59:H59"/>
    <mergeCell ref="B92:C92"/>
    <mergeCell ref="C82:S82"/>
    <mergeCell ref="S78:T78"/>
    <mergeCell ref="S79:T79"/>
    <mergeCell ref="S80:T80"/>
    <mergeCell ref="S77:T77"/>
  </mergeCells>
  <pageMargins left="0" right="0" top="0" bottom="0" header="0" footer="0"/>
  <pageSetup paperSize="9" scale="3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Zakypki</dc:creator>
  <cp:lastModifiedBy>1</cp:lastModifiedBy>
  <cp:lastPrinted>2021-10-21T14:58:58Z</cp:lastPrinted>
  <dcterms:created xsi:type="dcterms:W3CDTF">2020-09-29T07:55:32Z</dcterms:created>
  <dcterms:modified xsi:type="dcterms:W3CDTF">2021-10-21T14:59:38Z</dcterms:modified>
</cp:coreProperties>
</file>